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0CD54ED9-B751-4A04-B750-271D2A1CCF61}" xr6:coauthVersionLast="47" xr6:coauthVersionMax="47" xr10:uidLastSave="{00000000-0000-0000-0000-000000000000}"/>
  <workbookProtection workbookAlgorithmName="SHA-512" workbookHashValue="ZNyHA+rQ741zpQ81XsY2Mp4CZ0iSTxwhf86YeXrgVQezULZSlRRZpB1yPn9WgGDxhx4jIYXKkG9RT2FeUNOPPQ==" workbookSaltValue="rZr+QMvfXrswChJIgj97hQ==" workbookSpinCount="100000" lockStructure="1"/>
  <bookViews>
    <workbookView xWindow="-120" yWindow="-120" windowWidth="29040" windowHeight="17520" tabRatio="778" firstSheet="6" activeTab="6"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r:id="rId7"/>
    <sheet name="Planner OM-EDUC" sheetId="12" state="hidden"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<sst xmlns="http://schemas.openxmlformats.org/spreadsheetml/2006/main" count="3763" uniqueCount="645">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</sst>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54">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46"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44"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17" xfId="1" applyFont="1" applyBorder="1" applyAlignment="1" applyProtection="1">
      <alignment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6" fillId="0" borderId="0" xfId="1" applyFont="1" applyAlignment="1" applyProtection="1">
      <alignment horizontal="left" vertical="top"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68" t="s">
        <v>12</v>
      </c>
      <c r="C5" s="268" t="s">
        <v>13</v>
      </c>
      <c r="D5" s="270">
        <v>44197</v>
      </c>
      <c r="E5" s="268">
        <v>2</v>
      </c>
      <c r="F5" s="270">
        <v>44562</v>
      </c>
      <c r="G5" s="161" t="s">
        <v>14</v>
      </c>
      <c r="H5" s="268" t="s">
        <v>15</v>
      </c>
      <c r="I5" s="64"/>
    </row>
    <row r="6" spans="1:9" x14ac:dyDescent="0.25">
      <c r="A6" s="66" t="s">
        <v>16</v>
      </c>
      <c r="B6" s="268" t="s">
        <v>17</v>
      </c>
      <c r="C6" s="268" t="s">
        <v>13</v>
      </c>
      <c r="D6" s="270">
        <v>44197</v>
      </c>
      <c r="E6" s="268">
        <v>3</v>
      </c>
      <c r="F6" s="270">
        <v>44562</v>
      </c>
      <c r="G6" s="161" t="s">
        <v>14</v>
      </c>
      <c r="H6" s="268" t="s">
        <v>15</v>
      </c>
      <c r="I6" s="64"/>
    </row>
    <row r="7" spans="1:9" x14ac:dyDescent="0.25">
      <c r="A7" s="66" t="s">
        <v>18</v>
      </c>
      <c r="B7" s="268" t="s">
        <v>19</v>
      </c>
      <c r="C7" s="268" t="s">
        <v>13</v>
      </c>
      <c r="D7" s="270">
        <v>44197</v>
      </c>
      <c r="E7" s="268">
        <v>1</v>
      </c>
      <c r="F7" s="270">
        <v>44197</v>
      </c>
      <c r="G7" s="161" t="s">
        <v>14</v>
      </c>
      <c r="H7" s="268" t="s">
        <v>15</v>
      </c>
      <c r="I7" s="64"/>
    </row>
    <row r="8" spans="1:9" x14ac:dyDescent="0.25">
      <c r="A8" s="66" t="s">
        <v>20</v>
      </c>
      <c r="B8" s="268" t="s">
        <v>21</v>
      </c>
      <c r="C8" s="268" t="s">
        <v>13</v>
      </c>
      <c r="D8" s="270">
        <v>43466</v>
      </c>
      <c r="E8" s="268">
        <v>2</v>
      </c>
      <c r="F8" s="270">
        <v>44197</v>
      </c>
      <c r="G8" s="161" t="s">
        <v>14</v>
      </c>
      <c r="H8" s="268" t="s">
        <v>15</v>
      </c>
      <c r="I8" s="64"/>
    </row>
    <row r="9" spans="1:9" x14ac:dyDescent="0.25">
      <c r="A9" s="66" t="s">
        <v>22</v>
      </c>
      <c r="B9" s="268" t="s">
        <v>23</v>
      </c>
      <c r="C9" s="268" t="s">
        <v>13</v>
      </c>
      <c r="D9" s="270">
        <v>44197</v>
      </c>
      <c r="E9" s="268">
        <v>1</v>
      </c>
      <c r="F9" s="270">
        <v>44197</v>
      </c>
      <c r="G9" s="161" t="s">
        <v>14</v>
      </c>
      <c r="H9" s="268" t="s">
        <v>15</v>
      </c>
      <c r="I9" s="64"/>
    </row>
    <row r="10" spans="1:9" x14ac:dyDescent="0.25">
      <c r="A10" s="66" t="s">
        <v>24</v>
      </c>
      <c r="B10" s="268" t="s">
        <v>25</v>
      </c>
      <c r="C10" s="268" t="s">
        <v>26</v>
      </c>
      <c r="D10" s="270">
        <v>42736</v>
      </c>
      <c r="E10" s="268">
        <v>3</v>
      </c>
      <c r="F10" s="270">
        <v>43831</v>
      </c>
      <c r="G10" s="161" t="s">
        <v>14</v>
      </c>
      <c r="H10" s="268" t="s">
        <v>15</v>
      </c>
      <c r="I10" s="64"/>
    </row>
    <row r="11" spans="1:9" x14ac:dyDescent="0.25">
      <c r="A11" s="66" t="s">
        <v>27</v>
      </c>
      <c r="B11" s="268" t="s">
        <v>28</v>
      </c>
      <c r="C11" s="268" t="s">
        <v>13</v>
      </c>
      <c r="D11" s="270">
        <v>45292</v>
      </c>
      <c r="E11" s="268">
        <v>1</v>
      </c>
      <c r="F11" s="270">
        <v>45292</v>
      </c>
      <c r="G11" s="161" t="s">
        <v>29</v>
      </c>
      <c r="H11" s="268" t="s">
        <v>30</v>
      </c>
      <c r="I11" s="64"/>
    </row>
    <row r="12" spans="1:9" x14ac:dyDescent="0.25">
      <c r="A12" s="66" t="s">
        <v>31</v>
      </c>
      <c r="B12" s="268" t="s">
        <v>32</v>
      </c>
      <c r="C12" s="268" t="s">
        <v>13</v>
      </c>
      <c r="D12" s="270">
        <v>45292</v>
      </c>
      <c r="E12" s="268">
        <v>1</v>
      </c>
      <c r="F12" s="270">
        <v>45292</v>
      </c>
      <c r="G12" s="161" t="s">
        <v>29</v>
      </c>
      <c r="H12" s="268" t="s">
        <v>30</v>
      </c>
      <c r="I12" s="64"/>
    </row>
    <row r="13" spans="1:9" x14ac:dyDescent="0.25">
      <c r="A13" s="66" t="s">
        <v>33</v>
      </c>
      <c r="B13" s="268" t="s">
        <v>34</v>
      </c>
      <c r="C13" s="268" t="s">
        <v>13</v>
      </c>
      <c r="D13" s="270">
        <v>43647</v>
      </c>
      <c r="E13" s="268">
        <v>1</v>
      </c>
      <c r="F13" s="270">
        <v>43647</v>
      </c>
      <c r="G13" s="161" t="s">
        <v>29</v>
      </c>
      <c r="H13" s="268" t="s">
        <v>15</v>
      </c>
      <c r="I13" s="64"/>
    </row>
    <row r="14" spans="1:9" x14ac:dyDescent="0.25">
      <c r="A14" s="66" t="s">
        <v>35</v>
      </c>
      <c r="B14" s="268" t="s">
        <v>36</v>
      </c>
      <c r="C14" s="268" t="s">
        <v>26</v>
      </c>
      <c r="D14" s="270">
        <v>44562</v>
      </c>
      <c r="E14" s="268">
        <v>2</v>
      </c>
      <c r="F14" s="270">
        <v>44562</v>
      </c>
      <c r="G14" s="161" t="s">
        <v>29</v>
      </c>
      <c r="H14" s="268" t="s">
        <v>15</v>
      </c>
      <c r="I14" s="64"/>
    </row>
    <row r="15" spans="1:9" x14ac:dyDescent="0.25">
      <c r="A15" s="66" t="s">
        <v>37</v>
      </c>
      <c r="B15" s="268" t="s">
        <v>38</v>
      </c>
      <c r="C15" s="268" t="s">
        <v>26</v>
      </c>
      <c r="D15" s="270">
        <v>44562</v>
      </c>
      <c r="E15" s="268">
        <v>5</v>
      </c>
      <c r="F15" s="270">
        <v>45474</v>
      </c>
      <c r="G15" s="161" t="s">
        <v>39</v>
      </c>
      <c r="H15" s="268" t="s">
        <v>15</v>
      </c>
      <c r="I15" s="64"/>
    </row>
    <row r="16" spans="1:9" x14ac:dyDescent="0.25">
      <c r="A16" s="63" t="s">
        <v>643</v>
      </c>
      <c r="B16" s="269" t="s">
        <v>40</v>
      </c>
      <c r="C16" s="269" t="s">
        <v>26</v>
      </c>
      <c r="D16" s="267">
        <v>44562</v>
      </c>
      <c r="E16" s="269">
        <v>4</v>
      </c>
      <c r="F16" s="267">
        <v>45474</v>
      </c>
      <c r="G16" s="161" t="s">
        <v>39</v>
      </c>
      <c r="H16" s="268"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68" t="s">
        <v>44</v>
      </c>
      <c r="C20" s="268" t="s">
        <v>26</v>
      </c>
      <c r="D20" s="270">
        <v>44562</v>
      </c>
      <c r="E20" s="268">
        <v>5</v>
      </c>
      <c r="F20" s="270">
        <v>45474</v>
      </c>
      <c r="G20" s="240" t="s">
        <v>39</v>
      </c>
      <c r="H20" s="76"/>
      <c r="I20"/>
    </row>
    <row r="21" spans="1:9" x14ac:dyDescent="0.25">
      <c r="A21" s="77" t="s">
        <v>45</v>
      </c>
      <c r="B21" s="268" t="s">
        <v>46</v>
      </c>
      <c r="C21" s="268" t="s">
        <v>26</v>
      </c>
      <c r="D21" s="270">
        <v>44562</v>
      </c>
      <c r="E21" s="268">
        <v>6</v>
      </c>
      <c r="F21" s="270">
        <v>45474</v>
      </c>
      <c r="G21" s="240" t="s">
        <v>39</v>
      </c>
      <c r="H21" s="76"/>
    </row>
    <row r="22" spans="1:9" x14ac:dyDescent="0.25">
      <c r="A22" s="77" t="s">
        <v>47</v>
      </c>
      <c r="B22" s="268" t="s">
        <v>48</v>
      </c>
      <c r="C22" s="268" t="s">
        <v>49</v>
      </c>
      <c r="D22" s="270">
        <v>44562</v>
      </c>
      <c r="E22" s="268">
        <v>6</v>
      </c>
      <c r="F22" s="270">
        <v>45474</v>
      </c>
      <c r="G22" s="240"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68" t="s">
        <v>52</v>
      </c>
      <c r="C26" s="268" t="s">
        <v>13</v>
      </c>
      <c r="D26" s="270">
        <v>45292</v>
      </c>
      <c r="E26" s="268">
        <v>1</v>
      </c>
      <c r="F26" s="270">
        <v>45292</v>
      </c>
      <c r="G26" s="240" t="s">
        <v>29</v>
      </c>
      <c r="H26" s="76"/>
    </row>
    <row r="27" spans="1:9" x14ac:dyDescent="0.25">
      <c r="A27" s="77" t="s">
        <v>53</v>
      </c>
      <c r="B27" s="268" t="s">
        <v>54</v>
      </c>
      <c r="C27" s="268" t="s">
        <v>13</v>
      </c>
      <c r="D27" s="270">
        <v>45292</v>
      </c>
      <c r="E27" s="268">
        <v>1</v>
      </c>
      <c r="F27" s="270">
        <v>45292</v>
      </c>
      <c r="G27" s="240"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40" t="s">
        <v>58</v>
      </c>
      <c r="C31" s="240"/>
      <c r="D31" s="241"/>
      <c r="E31" s="240"/>
      <c r="F31" s="241"/>
      <c r="G31" s="240"/>
      <c r="H31" s="76"/>
    </row>
    <row r="32" spans="1:9" x14ac:dyDescent="0.25">
      <c r="A32" s="77" t="s">
        <v>59</v>
      </c>
      <c r="B32" s="268" t="s">
        <v>60</v>
      </c>
      <c r="C32" s="268" t="s">
        <v>13</v>
      </c>
      <c r="D32" s="270">
        <v>44562</v>
      </c>
      <c r="E32" s="268">
        <v>1</v>
      </c>
      <c r="F32" s="270">
        <v>44562</v>
      </c>
      <c r="G32" s="240" t="s">
        <v>14</v>
      </c>
      <c r="H32" s="76"/>
    </row>
    <row r="33" spans="1:9" x14ac:dyDescent="0.25">
      <c r="A33" s="77" t="s">
        <v>61</v>
      </c>
      <c r="B33" s="268" t="s">
        <v>62</v>
      </c>
      <c r="C33" s="268" t="s">
        <v>13</v>
      </c>
      <c r="D33" s="270">
        <v>44562</v>
      </c>
      <c r="E33" s="268">
        <v>1</v>
      </c>
      <c r="F33" s="270">
        <v>44562</v>
      </c>
      <c r="G33" s="240" t="s">
        <v>14</v>
      </c>
      <c r="H33" s="76"/>
    </row>
    <row r="34" spans="1:9" x14ac:dyDescent="0.25">
      <c r="A34" s="77" t="s">
        <v>63</v>
      </c>
      <c r="B34" s="268" t="s">
        <v>64</v>
      </c>
      <c r="C34" s="268" t="s">
        <v>13</v>
      </c>
      <c r="D34" s="270">
        <v>44562</v>
      </c>
      <c r="E34" s="268">
        <v>1</v>
      </c>
      <c r="F34" s="270">
        <v>44562</v>
      </c>
      <c r="G34" s="240"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40" t="s">
        <v>68</v>
      </c>
      <c r="C38" s="240"/>
      <c r="D38" s="241"/>
      <c r="E38" s="240"/>
      <c r="F38" s="241"/>
      <c r="G38" s="240"/>
      <c r="H38" s="76"/>
      <c r="I38" s="1"/>
    </row>
    <row r="39" spans="1:9" x14ac:dyDescent="0.25">
      <c r="A39" s="77" t="s">
        <v>69</v>
      </c>
      <c r="B39" s="240" t="s">
        <v>70</v>
      </c>
      <c r="C39" s="240"/>
      <c r="D39" s="241"/>
      <c r="E39" s="240"/>
      <c r="F39" s="241"/>
      <c r="G39" s="240"/>
      <c r="H39" s="76"/>
      <c r="I39" s="1"/>
    </row>
    <row r="40" spans="1:9" x14ac:dyDescent="0.25">
      <c r="A40" s="77" t="s">
        <v>71</v>
      </c>
      <c r="B40" s="240" t="s">
        <v>72</v>
      </c>
      <c r="C40" s="240"/>
      <c r="D40" s="241"/>
      <c r="E40" s="240"/>
      <c r="F40" s="241"/>
      <c r="G40" s="240"/>
      <c r="H40" s="76"/>
      <c r="I40" s="1"/>
    </row>
    <row r="41" spans="1:9" x14ac:dyDescent="0.25">
      <c r="A41" s="185" t="s">
        <v>73</v>
      </c>
      <c r="B41" s="240" t="s">
        <v>74</v>
      </c>
      <c r="C41" s="240"/>
      <c r="D41" s="241"/>
      <c r="E41" s="240"/>
      <c r="F41" s="241"/>
      <c r="G41" s="240"/>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64">
        <v>46031</v>
      </c>
      <c r="C51" s="66" t="s">
        <v>644</v>
      </c>
      <c r="G51" s="1"/>
      <c r="H51" s="1"/>
      <c r="I51" s="1"/>
    </row>
    <row r="52" spans="1:9" x14ac:dyDescent="0.25">
      <c r="A52" s="66" t="s">
        <v>90</v>
      </c>
      <c r="B52" s="264">
        <v>45972</v>
      </c>
      <c r="H52" s="1"/>
      <c r="I52" s="1"/>
    </row>
    <row r="53" spans="1:9" x14ac:dyDescent="0.25">
      <c r="A53" s="66" t="s">
        <v>91</v>
      </c>
      <c r="B53" s="264">
        <v>45972</v>
      </c>
      <c r="H53" s="1"/>
      <c r="I53" s="1"/>
    </row>
    <row r="54" spans="1:9" x14ac:dyDescent="0.25">
      <c r="A54" s="66" t="s">
        <v>92</v>
      </c>
      <c r="B54" s="264">
        <v>45972</v>
      </c>
      <c r="H54" s="1"/>
      <c r="I54" s="1"/>
    </row>
    <row r="55" spans="1:9" x14ac:dyDescent="0.25">
      <c r="A55" s="66" t="s">
        <v>93</v>
      </c>
      <c r="B55" s="264">
        <v>46031</v>
      </c>
      <c r="C55" s="66"/>
      <c r="I55" s="1"/>
    </row>
    <row r="56" spans="1:9" x14ac:dyDescent="0.25">
      <c r="A56" s="66" t="s">
        <v>94</v>
      </c>
      <c r="B56" s="264">
        <v>45972</v>
      </c>
      <c r="I56" s="1"/>
    </row>
    <row r="57" spans="1:9" x14ac:dyDescent="0.25">
      <c r="A57" s="66" t="s">
        <v>95</v>
      </c>
      <c r="B57" s="264">
        <v>45972</v>
      </c>
      <c r="I57" s="1"/>
    </row>
    <row r="58" spans="1:9" x14ac:dyDescent="0.25">
      <c r="A58" s="66" t="s">
        <v>96</v>
      </c>
      <c r="B58" s="264">
        <v>45972</v>
      </c>
      <c r="I58" s="1"/>
    </row>
    <row r="59" spans="1:9" x14ac:dyDescent="0.25">
      <c r="A59" s="66" t="s">
        <v>97</v>
      </c>
      <c r="B59" s="264">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42" customFormat="1" ht="17.25" x14ac:dyDescent="0.25">
      <c r="A15" s="173" t="s">
        <v>583</v>
      </c>
      <c r="B15" s="90"/>
      <c r="C15" s="90"/>
      <c r="D15" s="91"/>
      <c r="E15" s="92"/>
      <c r="F15" s="92"/>
      <c r="G15" s="92"/>
      <c r="H15" s="93" t="str">
        <f>H7</f>
        <v>2026 Availabilities</v>
      </c>
      <c r="I15" s="94"/>
      <c r="J15" s="95"/>
      <c r="K15" s="96"/>
      <c r="L15" s="97"/>
      <c r="M15" s="167"/>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9" t="str">
        <f>H8</f>
        <v>SP1</v>
      </c>
      <c r="I16" s="220" t="str">
        <f t="shared" ref="I16:L16" si="0">I8</f>
        <v>SP2</v>
      </c>
      <c r="J16" s="220" t="str">
        <f t="shared" si="0"/>
        <v>SP3</v>
      </c>
      <c r="K16" s="225" t="str">
        <f t="shared" si="0"/>
        <v>SP4</v>
      </c>
      <c r="L16" s="106" t="str">
        <f t="shared" si="0"/>
        <v>Notes / Progress</v>
      </c>
      <c r="M16" s="144"/>
      <c r="N16" s="16"/>
      <c r="O16" s="16"/>
      <c r="P16" s="16"/>
      <c r="Q16" s="16"/>
      <c r="R16" s="16"/>
      <c r="S16" s="16"/>
      <c r="T16" s="16"/>
      <c r="U16" s="16"/>
      <c r="V16" s="16"/>
      <c r="W16" s="16"/>
    </row>
    <row r="17" spans="1:23" x14ac:dyDescent="0.25">
      <c r="A17" s="151" t="str">
        <f>IFERROR(IF(HLOOKUP($L$5,RangeUnitsetsTESOL,M17,FALSE)=0,"",HLOOKUP($L$5,RangeUnitsetsTESOL,M17,FALSE)),"")</f>
        <v/>
      </c>
      <c r="B17" s="43" t="str">
        <f>IFERROR(IF(VLOOKUP($A17,TableHandbook[],2,FALSE)=0,"",VLOOKUP($A17,TableHandbook[],2,FALSE)),"")</f>
        <v/>
      </c>
      <c r="C17" s="186"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6" t="str">
        <f>IFERROR(VLOOKUP($A17,TableHandbook[],H$2,FALSE),"")</f>
        <v/>
      </c>
      <c r="I17" s="227" t="str">
        <f>IFERROR(VLOOKUP($A17,TableHandbook[],I$2,FALSE),"")</f>
        <v/>
      </c>
      <c r="J17" s="227" t="str">
        <f>IFERROR(VLOOKUP($A17,TableHandbook[],J$2,FALSE),"")</f>
        <v/>
      </c>
      <c r="K17" s="228" t="str">
        <f>IFERROR(VLOOKUP($A17,TableHandbook[],K$2,FALSE),"")</f>
        <v/>
      </c>
      <c r="L17" s="51"/>
      <c r="M17" s="144">
        <v>10</v>
      </c>
      <c r="N17" s="16"/>
      <c r="O17" s="16"/>
      <c r="P17" s="16"/>
      <c r="Q17" s="16"/>
      <c r="R17" s="16"/>
      <c r="S17" s="16"/>
      <c r="T17" s="16"/>
      <c r="U17" s="16"/>
      <c r="V17" s="16"/>
      <c r="W17" s="16"/>
    </row>
    <row r="18" spans="1:23" x14ac:dyDescent="0.25">
      <c r="A18" s="151" t="str">
        <f>IFERROR(IF(HLOOKUP($L$5,RangeUnitsetsTESOL,M18,FALSE)=0,"",HLOOKUP($L$5,RangeUnitsetsTESOL,M18,FALSE)),"")</f>
        <v/>
      </c>
      <c r="B18" s="43" t="str">
        <f>IFERROR(IF(VLOOKUP($A18,TableHandbook[],2,FALSE)=0,"",VLOOKUP($A18,TableHandbook[],2,FALSE)),"")</f>
        <v/>
      </c>
      <c r="C18" s="186"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21" t="str">
        <f>IFERROR(VLOOKUP($A18,TableHandbook[],H$2,FALSE),"")</f>
        <v/>
      </c>
      <c r="I18" s="222" t="str">
        <f>IFERROR(VLOOKUP($A18,TableHandbook[],I$2,FALSE),"")</f>
        <v/>
      </c>
      <c r="J18" s="222" t="str">
        <f>IFERROR(VLOOKUP($A18,TableHandbook[],J$2,FALSE),"")</f>
        <v/>
      </c>
      <c r="K18" s="229" t="str">
        <f>IFERROR(VLOOKUP($A18,TableHandbook[],K$2,FALSE),"")</f>
        <v/>
      </c>
      <c r="L18" s="51"/>
      <c r="M18" s="144">
        <v>11</v>
      </c>
      <c r="N18" s="16"/>
      <c r="O18" s="16"/>
      <c r="P18" s="16"/>
      <c r="Q18" s="16"/>
      <c r="R18" s="16"/>
      <c r="S18" s="16"/>
      <c r="T18" s="16"/>
      <c r="U18" s="16"/>
      <c r="V18" s="16"/>
      <c r="W18" s="16"/>
    </row>
    <row r="19" spans="1:23" x14ac:dyDescent="0.25">
      <c r="A19" s="151" t="str">
        <f>IFERROR(IF(HLOOKUP($L$5,RangeUnitsetsTESOL,M19,FALSE)=0,"",HLOOKUP($L$5,RangeUnitsetsTESOL,M19,FALSE)),"")</f>
        <v/>
      </c>
      <c r="B19" s="43"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1" t="str">
        <f>IFERROR(VLOOKUP($A19,TableHandbook[],H$2,FALSE),"")</f>
        <v/>
      </c>
      <c r="I19" s="222" t="str">
        <f>IFERROR(VLOOKUP($A19,TableHandbook[],I$2,FALSE),"")</f>
        <v/>
      </c>
      <c r="J19" s="222" t="str">
        <f>IFERROR(VLOOKUP($A19,TableHandbook[],J$2,FALSE),"")</f>
        <v/>
      </c>
      <c r="K19" s="229" t="str">
        <f>IFERROR(VLOOKUP($A19,TableHandbook[],K$2,FALSE),"")</f>
        <v/>
      </c>
      <c r="L19" s="51"/>
      <c r="M19" s="144">
        <v>12</v>
      </c>
      <c r="N19" s="16"/>
      <c r="O19" s="16"/>
      <c r="P19" s="16"/>
      <c r="Q19" s="16"/>
      <c r="R19" s="16"/>
      <c r="S19" s="16"/>
      <c r="T19" s="16"/>
      <c r="U19" s="16"/>
      <c r="V19" s="16"/>
      <c r="W19" s="16"/>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16</v>
      </c>
      <c r="E5" s="11"/>
      <c r="F5" s="115" t="s">
        <v>564</v>
      </c>
      <c r="G5" s="11" t="str">
        <f>IFERROR(CONCATENATE(VLOOKUP(D5,TableCourses[],2,FALSE)," ",VLOOKUP(D5,TableCourses[],3,FALSE)),"")</f>
        <v>OC-EDUC v.1</v>
      </c>
      <c r="H5" s="11"/>
      <c r="I5" s="11"/>
      <c r="J5" s="11"/>
      <c r="K5" s="11"/>
      <c r="L5" s="239"/>
    </row>
    <row r="6" spans="1:23" ht="20.100000000000001" customHeight="1" x14ac:dyDescent="0.25">
      <c r="B6" s="10"/>
      <c r="C6" s="115" t="s">
        <v>584</v>
      </c>
      <c r="D6" s="187" t="s">
        <v>66</v>
      </c>
      <c r="E6" s="11"/>
      <c r="F6" s="115"/>
      <c r="G6" s="257" t="e">
        <f>VLOOKUP(D6,TableFocusOCEDUC[],2,FALSE)</f>
        <v>#N/A</v>
      </c>
      <c r="H6" s="11"/>
      <c r="I6" s="11"/>
      <c r="J6" s="11"/>
      <c r="K6" s="11"/>
      <c r="L6" s="195"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44" t="s">
        <v>585</v>
      </c>
      <c r="B8" s="245" t="str">
        <f>IFERROR(VLOOKUP($G$6,RangeCourseNotesOCEDUC,2,FALSE),"")</f>
        <v/>
      </c>
      <c r="C8" s="245"/>
      <c r="D8" s="250"/>
      <c r="E8" s="245"/>
      <c r="F8" s="245"/>
      <c r="G8" s="251"/>
      <c r="H8" s="252"/>
      <c r="I8" s="252"/>
      <c r="J8" s="252"/>
      <c r="K8" s="252"/>
      <c r="L8" s="253"/>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9" t="s">
        <v>82</v>
      </c>
      <c r="I10" s="220" t="s">
        <v>83</v>
      </c>
      <c r="J10" s="220" t="s">
        <v>84</v>
      </c>
      <c r="K10" s="220"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7"/>
      <c r="M12" s="144">
        <v>3</v>
      </c>
      <c r="N12" s="20"/>
      <c r="O12" s="20"/>
      <c r="P12" s="21"/>
      <c r="Q12" s="21"/>
      <c r="R12" s="21"/>
      <c r="S12" s="21"/>
      <c r="T12" s="21"/>
      <c r="U12" s="21"/>
      <c r="V12" s="21"/>
      <c r="W12" s="21"/>
    </row>
    <row r="13" spans="1:23" s="22" customFormat="1" ht="4.5" customHeight="1" x14ac:dyDescent="0.15">
      <c r="A13" s="180"/>
      <c r="B13" s="181"/>
      <c r="C13" s="181"/>
      <c r="D13" s="182"/>
      <c r="E13" s="181"/>
      <c r="F13" s="183"/>
      <c r="G13" s="181"/>
      <c r="H13" s="223"/>
      <c r="I13" s="224"/>
      <c r="J13" s="224"/>
      <c r="K13" s="224"/>
      <c r="L13" s="184"/>
      <c r="M13" s="144"/>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8"/>
      <c r="M14" s="144">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2" t="str">
        <f>IFERROR(VLOOKUP($A15,TableHandbook[],K$2,FALSE),"")</f>
        <v/>
      </c>
      <c r="L15" s="57"/>
      <c r="M15" s="144">
        <v>5</v>
      </c>
      <c r="N15" s="20"/>
      <c r="O15" s="20"/>
      <c r="P15" s="21"/>
      <c r="Q15" s="21"/>
      <c r="R15" s="21"/>
      <c r="S15" s="21"/>
      <c r="T15" s="21"/>
      <c r="U15" s="21"/>
      <c r="V15" s="21"/>
      <c r="W15" s="21"/>
    </row>
    <row r="16" spans="1:23" s="22" customFormat="1" ht="15" customHeight="1" x14ac:dyDescent="0.15">
      <c r="A16" s="153"/>
      <c r="B16" s="154"/>
      <c r="C16" s="154"/>
      <c r="D16" s="155"/>
      <c r="E16" s="154"/>
      <c r="F16" s="156"/>
      <c r="G16" s="153"/>
      <c r="H16" s="153"/>
      <c r="I16" s="153"/>
      <c r="J16" s="153"/>
      <c r="K16" s="153"/>
      <c r="L16" s="157"/>
      <c r="M16" s="144"/>
      <c r="N16" s="20"/>
      <c r="O16" s="20"/>
      <c r="P16" s="21"/>
      <c r="Q16" s="21"/>
      <c r="R16" s="21"/>
      <c r="S16" s="21"/>
      <c r="T16" s="21"/>
      <c r="U16" s="21"/>
      <c r="V16" s="21"/>
      <c r="W16" s="21"/>
    </row>
    <row r="17" spans="1:23" s="42" customFormat="1" ht="17.25" x14ac:dyDescent="0.25">
      <c r="A17" s="173" t="s">
        <v>586</v>
      </c>
      <c r="B17" s="90"/>
      <c r="C17" s="90"/>
      <c r="D17" s="91"/>
      <c r="E17" s="92"/>
      <c r="F17" s="92"/>
      <c r="G17" s="92"/>
      <c r="H17" s="93" t="str">
        <f>H9</f>
        <v>2026 Availabilities</v>
      </c>
      <c r="I17" s="94"/>
      <c r="J17" s="95"/>
      <c r="K17" s="96"/>
      <c r="L17" s="249"/>
      <c r="M17" s="167"/>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9" t="str">
        <f>H10</f>
        <v>SP1</v>
      </c>
      <c r="I18" s="220" t="str">
        <f t="shared" ref="I18:L18" si="0">I10</f>
        <v>SP2</v>
      </c>
      <c r="J18" s="220" t="str">
        <f t="shared" si="0"/>
        <v>SP3</v>
      </c>
      <c r="K18" s="225" t="str">
        <f t="shared" si="0"/>
        <v>SP4</v>
      </c>
      <c r="L18" s="106" t="str">
        <f t="shared" si="0"/>
        <v>Notes / Progress</v>
      </c>
      <c r="M18" s="144"/>
      <c r="N18" s="16"/>
      <c r="O18" s="16"/>
      <c r="P18" s="16"/>
      <c r="Q18" s="16"/>
      <c r="R18" s="16"/>
      <c r="S18" s="16"/>
      <c r="T18" s="16"/>
      <c r="U18" s="16"/>
      <c r="V18" s="16"/>
      <c r="W18" s="16"/>
    </row>
    <row r="19" spans="1:23" x14ac:dyDescent="0.25">
      <c r="A19" s="151" t="str">
        <f t="shared" ref="A19:A31" si="1">IFERROR(IF(HLOOKUP($L$6,RangeUnitsetsOCEDUC,M19,FALSE)=0,"",HLOOKUP($L$6,RangeUnitsetsOCEDUC,M19,FALSE)),"")</f>
        <v/>
      </c>
      <c r="B19" s="186"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1"/>
      <c r="M19" s="144">
        <v>6</v>
      </c>
      <c r="N19" s="16"/>
      <c r="O19" s="16"/>
      <c r="P19" s="16"/>
      <c r="Q19" s="16"/>
      <c r="R19" s="16"/>
      <c r="S19" s="16"/>
      <c r="T19" s="16"/>
      <c r="U19" s="16"/>
      <c r="V19" s="16"/>
      <c r="W19" s="16"/>
    </row>
    <row r="20" spans="1:23" x14ac:dyDescent="0.25">
      <c r="A20" s="151" t="str">
        <f t="shared" si="1"/>
        <v/>
      </c>
      <c r="B20" s="186" t="str">
        <f>IFERROR(IF(VLOOKUP($A20,TableHandbook[],2,FALSE)=0,"",VLOOKUP($A20,TableHandbook[],2,FALSE)),"")</f>
        <v/>
      </c>
      <c r="C20" s="186"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6" t="str">
        <f>IFERROR(VLOOKUP($A20,TableHandbook[],H$2,FALSE),"")</f>
        <v/>
      </c>
      <c r="I20" s="227" t="str">
        <f>IFERROR(VLOOKUP($A20,TableHandbook[],I$2,FALSE),"")</f>
        <v/>
      </c>
      <c r="J20" s="227" t="str">
        <f>IFERROR(VLOOKUP($A20,TableHandbook[],J$2,FALSE),"")</f>
        <v/>
      </c>
      <c r="K20" s="228" t="str">
        <f>IFERROR(VLOOKUP($A20,TableHandbook[],K$2,FALSE),"")</f>
        <v/>
      </c>
      <c r="L20" s="51"/>
      <c r="M20" s="144">
        <v>7</v>
      </c>
      <c r="N20" s="16"/>
      <c r="O20" s="16"/>
      <c r="P20" s="16"/>
      <c r="Q20" s="16"/>
      <c r="R20" s="16"/>
      <c r="S20" s="16"/>
      <c r="T20" s="16"/>
      <c r="U20" s="16"/>
      <c r="V20" s="16"/>
      <c r="W20" s="16"/>
    </row>
    <row r="21" spans="1:23" x14ac:dyDescent="0.25">
      <c r="A21" s="151" t="str">
        <f t="shared" si="1"/>
        <v/>
      </c>
      <c r="B21" s="186" t="str">
        <f>IFERROR(IF(VLOOKUP($A21,TableHandbook[],2,FALSE)=0,"",VLOOKUP($A21,TableHandbook[],2,FALSE)),"")</f>
        <v/>
      </c>
      <c r="C21" s="186"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1"/>
      <c r="M21" s="144">
        <v>8</v>
      </c>
      <c r="N21" s="16"/>
      <c r="O21" s="16"/>
      <c r="P21" s="16"/>
      <c r="Q21" s="16"/>
      <c r="R21" s="16"/>
      <c r="S21" s="16"/>
      <c r="T21" s="16"/>
      <c r="U21" s="16"/>
      <c r="V21" s="16"/>
      <c r="W21" s="16"/>
    </row>
    <row r="22" spans="1:23" x14ac:dyDescent="0.25">
      <c r="A22" s="151" t="str">
        <f t="shared" si="1"/>
        <v/>
      </c>
      <c r="B22" s="186" t="str">
        <f>IFERROR(IF(VLOOKUP($A22,TableHandbook[],2,FALSE)=0,"",VLOOKUP($A22,TableHandbook[],2,FALSE)),"")</f>
        <v/>
      </c>
      <c r="C22" s="186"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1"/>
      <c r="M22" s="144">
        <v>9</v>
      </c>
      <c r="N22" s="16"/>
      <c r="O22" s="16"/>
      <c r="P22" s="16"/>
      <c r="Q22" s="16"/>
      <c r="R22" s="16"/>
      <c r="S22" s="16"/>
      <c r="T22" s="16"/>
      <c r="U22" s="16"/>
      <c r="V22" s="16"/>
      <c r="W22" s="16"/>
    </row>
    <row r="23" spans="1:23" x14ac:dyDescent="0.25">
      <c r="A23" s="151" t="str">
        <f t="shared" si="1"/>
        <v/>
      </c>
      <c r="B23" s="186" t="str">
        <f>IFERROR(IF(VLOOKUP($A23,TableHandbook[],2,FALSE)=0,"",VLOOKUP($A23,TableHandbook[],2,FALSE)),"")</f>
        <v/>
      </c>
      <c r="C23" s="186"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6" t="str">
        <f>IFERROR(VLOOKUP($A23,TableHandbook[],H$2,FALSE),"")</f>
        <v/>
      </c>
      <c r="I23" s="227" t="str">
        <f>IFERROR(VLOOKUP($A23,TableHandbook[],I$2,FALSE),"")</f>
        <v/>
      </c>
      <c r="J23" s="227" t="str">
        <f>IFERROR(VLOOKUP($A23,TableHandbook[],J$2,FALSE),"")</f>
        <v/>
      </c>
      <c r="K23" s="228" t="str">
        <f>IFERROR(VLOOKUP($A23,TableHandbook[],K$2,FALSE),"")</f>
        <v/>
      </c>
      <c r="L23" s="51"/>
      <c r="M23" s="144">
        <v>10</v>
      </c>
      <c r="N23" s="16"/>
      <c r="O23" s="16"/>
      <c r="P23" s="16"/>
      <c r="Q23" s="16"/>
      <c r="R23" s="16"/>
      <c r="S23" s="16"/>
      <c r="T23" s="16"/>
      <c r="U23" s="16"/>
      <c r="V23" s="16"/>
      <c r="W23" s="16"/>
    </row>
    <row r="24" spans="1:23" x14ac:dyDescent="0.25">
      <c r="A24" s="151" t="str">
        <f t="shared" si="1"/>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11</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6" t="str">
        <f>IFERROR(VLOOKUP($A25,TableHandbook[],H$2,FALSE),"")</f>
        <v/>
      </c>
      <c r="I25" s="227" t="str">
        <f>IFERROR(VLOOKUP($A25,TableHandbook[],I$2,FALSE),"")</f>
        <v/>
      </c>
      <c r="J25" s="227" t="str">
        <f>IFERROR(VLOOKUP($A25,TableHandbook[],J$2,FALSE),"")</f>
        <v/>
      </c>
      <c r="K25" s="228" t="str">
        <f>IFERROR(VLOOKUP($A25,TableHandbook[],K$2,FALSE),"")</f>
        <v/>
      </c>
      <c r="L25" s="51"/>
      <c r="M25" s="144">
        <v>12</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6" t="str">
        <f>IFERROR(VLOOKUP($A26,TableHandbook[],H$2,FALSE),"")</f>
        <v/>
      </c>
      <c r="I26" s="227" t="str">
        <f>IFERROR(VLOOKUP($A26,TableHandbook[],I$2,FALSE),"")</f>
        <v/>
      </c>
      <c r="J26" s="227" t="str">
        <f>IFERROR(VLOOKUP($A26,TableHandbook[],J$2,FALSE),"")</f>
        <v/>
      </c>
      <c r="K26" s="228" t="str">
        <f>IFERROR(VLOOKUP($A26,TableHandbook[],K$2,FALSE),"")</f>
        <v/>
      </c>
      <c r="L26" s="51"/>
      <c r="M26" s="144">
        <v>13</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6" t="str">
        <f>IFERROR(VLOOKUP($A27,TableHandbook[],H$2,FALSE),"")</f>
        <v/>
      </c>
      <c r="I27" s="227" t="str">
        <f>IFERROR(VLOOKUP($A27,TableHandbook[],I$2,FALSE),"")</f>
        <v/>
      </c>
      <c r="J27" s="227" t="str">
        <f>IFERROR(VLOOKUP($A27,TableHandbook[],J$2,FALSE),"")</f>
        <v/>
      </c>
      <c r="K27" s="228" t="str">
        <f>IFERROR(VLOOKUP($A27,TableHandbook[],K$2,FALSE),"")</f>
        <v/>
      </c>
      <c r="L27" s="51"/>
      <c r="M27" s="144">
        <v>14</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15</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16</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17</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1"/>
      <c r="M31" s="144">
        <v>18</v>
      </c>
      <c r="N31" s="16"/>
      <c r="O31" s="16"/>
      <c r="P31" s="16"/>
      <c r="Q31" s="16"/>
      <c r="R31" s="16"/>
      <c r="S31" s="16"/>
      <c r="T31" s="16"/>
      <c r="U31" s="16"/>
      <c r="V31" s="16"/>
      <c r="W31" s="16"/>
    </row>
    <row r="32" spans="1:23" ht="15" customHeight="1" x14ac:dyDescent="0.25">
      <c r="A32" s="168"/>
      <c r="B32" s="169"/>
      <c r="C32" s="170"/>
      <c r="D32" s="170"/>
      <c r="E32" s="171"/>
      <c r="F32" s="172"/>
      <c r="G32" s="172"/>
      <c r="H32" s="153"/>
      <c r="I32" s="153"/>
      <c r="J32" s="153"/>
      <c r="K32" s="153"/>
      <c r="L32" s="154"/>
      <c r="M32" s="144"/>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63"/>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6"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9" t="s">
        <v>82</v>
      </c>
      <c r="I9" s="220" t="s">
        <v>83</v>
      </c>
      <c r="J9" s="220" t="s">
        <v>84</v>
      </c>
      <c r="K9" s="225"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21" t="str">
        <f>IFERROR(VLOOKUP($A10,TableHandbook[],H$2,FALSE),"")</f>
        <v>Y</v>
      </c>
      <c r="I10" s="222" t="str">
        <f>IFERROR(VLOOKUP($A10,TableHandbook[],I$2,FALSE),"")</f>
        <v>Y</v>
      </c>
      <c r="J10" s="222" t="str">
        <f>IFERROR(VLOOKUP($A10,TableHandbook[],J$2,FALSE),"")</f>
        <v/>
      </c>
      <c r="K10" s="229"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
      </c>
      <c r="J11" s="222" t="str">
        <f>IFERROR(VLOOKUP($A11,TableHandbook[],J$2,FALSE),"")</f>
        <v>Y</v>
      </c>
      <c r="K11" s="229" t="str">
        <f>IFERROR(VLOOKUP($A11,TableHandbook[],K$2,FALSE),"")</f>
        <v/>
      </c>
      <c r="L11" s="57"/>
      <c r="M11" s="144">
        <v>3</v>
      </c>
      <c r="N11" s="20"/>
      <c r="O11" s="20"/>
      <c r="P11" s="21"/>
      <c r="Q11" s="21"/>
      <c r="R11" s="21"/>
      <c r="S11" s="21"/>
      <c r="T11" s="21"/>
      <c r="U11" s="21"/>
      <c r="V11" s="21"/>
      <c r="W11" s="21"/>
    </row>
    <row r="12" spans="1:23" s="22" customFormat="1" ht="6" customHeight="1" x14ac:dyDescent="0.15">
      <c r="A12" s="180"/>
      <c r="B12" s="181"/>
      <c r="C12" s="181"/>
      <c r="D12" s="182"/>
      <c r="E12" s="181"/>
      <c r="F12" s="183"/>
      <c r="G12" s="181"/>
      <c r="H12" s="223"/>
      <c r="I12" s="224"/>
      <c r="J12" s="224"/>
      <c r="K12" s="232"/>
      <c r="L12" s="184"/>
      <c r="M12" s="144"/>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21" t="str">
        <f>IFERROR(VLOOKUP($A13,TableHandbook[],H$2,FALSE),"")</f>
        <v/>
      </c>
      <c r="I13" s="222" t="str">
        <f>IFERROR(VLOOKUP($A13,TableHandbook[],I$2,FALSE),"")</f>
        <v>Y</v>
      </c>
      <c r="J13" s="222" t="str">
        <f>IFERROR(VLOOKUP($A13,TableHandbook[],J$2,FALSE),"")</f>
        <v/>
      </c>
      <c r="K13" s="229"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7"/>
      <c r="M14" s="144">
        <v>5</v>
      </c>
      <c r="N14" s="20"/>
      <c r="O14" s="20"/>
      <c r="P14" s="21"/>
      <c r="Q14" s="21"/>
      <c r="R14" s="21"/>
      <c r="S14" s="21"/>
      <c r="T14" s="21"/>
      <c r="U14" s="21"/>
      <c r="V14" s="21"/>
      <c r="W14" s="21"/>
    </row>
    <row r="15" spans="1:23" s="22" customFormat="1" ht="6" customHeight="1" x14ac:dyDescent="0.15">
      <c r="A15" s="180"/>
      <c r="B15" s="181"/>
      <c r="C15" s="181"/>
      <c r="D15" s="182"/>
      <c r="E15" s="181"/>
      <c r="F15" s="183"/>
      <c r="G15" s="181"/>
      <c r="H15" s="223"/>
      <c r="I15" s="224"/>
      <c r="J15" s="224"/>
      <c r="K15" s="232"/>
      <c r="L15" s="184"/>
      <c r="M15" s="144"/>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6" t="str">
        <f>IFERROR(VLOOKUP($A16,TableHandbook[],H$2,FALSE),"")</f>
        <v>Y</v>
      </c>
      <c r="I16" s="227" t="str">
        <f>IFERROR(VLOOKUP($A16,TableHandbook[],I$2,FALSE),"")</f>
        <v/>
      </c>
      <c r="J16" s="227" t="str">
        <f>IFERROR(VLOOKUP($A16,TableHandbook[],J$2,FALSE),"")</f>
        <v>Y</v>
      </c>
      <c r="K16" s="228"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7</v>
      </c>
      <c r="N17" s="29"/>
      <c r="O17" s="29"/>
      <c r="P17" s="30"/>
      <c r="Q17" s="30"/>
      <c r="R17" s="30"/>
      <c r="S17" s="30"/>
      <c r="T17" s="30"/>
      <c r="U17" s="30"/>
      <c r="V17" s="30"/>
      <c r="W17" s="30"/>
    </row>
    <row r="18" spans="1:23" s="22" customFormat="1" ht="6" customHeight="1" x14ac:dyDescent="0.15">
      <c r="A18" s="180"/>
      <c r="B18" s="181"/>
      <c r="C18" s="181"/>
      <c r="D18" s="182"/>
      <c r="E18" s="181"/>
      <c r="F18" s="183"/>
      <c r="G18" s="181"/>
      <c r="H18" s="223"/>
      <c r="I18" s="224"/>
      <c r="J18" s="224"/>
      <c r="K18" s="232"/>
      <c r="L18" s="184"/>
      <c r="M18" s="144"/>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6" t="str">
        <f>IFERROR(VLOOKUP($A19,TableHandbook[],H$2,FALSE),"")</f>
        <v/>
      </c>
      <c r="I19" s="227" t="str">
        <f>IFERROR(VLOOKUP($A19,TableHandbook[],I$2,FALSE),"")</f>
        <v>Y</v>
      </c>
      <c r="J19" s="227" t="str">
        <f>IFERROR(VLOOKUP($A19,TableHandbook[],J$2,FALSE),"")</f>
        <v/>
      </c>
      <c r="K19" s="228" t="str">
        <f>IFERROR(VLOOKUP($A19,TableHandbook[],K$2,FALSE),"")</f>
        <v>Y</v>
      </c>
      <c r="L19" s="58"/>
      <c r="M19" s="144">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78"/>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78"/>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78"/>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78"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2"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2"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2"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3"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2"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2"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2"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2"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2"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2"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2"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2"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2"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2"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2"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2"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2"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2"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2"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2"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2"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2"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2"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2"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2"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2"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2"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2"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2"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2"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2"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2"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2"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2"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2"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2"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2"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2"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2"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2"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2"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2"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2"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2"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2"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2"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2"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2"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2"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2"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2"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2"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2"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2"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2"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2"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2"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2"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2"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2"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2"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2"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2"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2"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2"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2"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2"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2"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2"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2"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78"/>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78"/>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78"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78"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78"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78"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2"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2"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78"/>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78"/>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78"/>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78"/>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78"/>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78"/>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78"/>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78"/>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78"/>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78"/>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78"/>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78"/>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78"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78"/>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78"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78"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71"/>
      <c r="G2" s="275" t="s">
        <v>359</v>
      </c>
      <c r="H2" s="276">
        <v>45972</v>
      </c>
      <c r="I2" s="277"/>
      <c r="J2" s="272" t="s">
        <v>38</v>
      </c>
      <c r="K2" s="273">
        <v>2</v>
      </c>
      <c r="L2" s="272" t="s">
        <v>360</v>
      </c>
      <c r="M2" s="274"/>
      <c r="N2" s="217">
        <v>44562</v>
      </c>
      <c r="O2" s="276"/>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71"/>
      <c r="G8" s="275" t="s">
        <v>359</v>
      </c>
      <c r="H8" s="276">
        <v>45972</v>
      </c>
      <c r="I8" s="277"/>
      <c r="J8" s="272" t="s">
        <v>44</v>
      </c>
      <c r="K8" s="273">
        <v>2</v>
      </c>
      <c r="L8" s="272" t="s">
        <v>43</v>
      </c>
      <c r="M8" s="274"/>
      <c r="N8" s="217">
        <v>44562</v>
      </c>
      <c r="O8" s="276"/>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71"/>
      <c r="G26" s="275" t="s">
        <v>359</v>
      </c>
      <c r="H26" s="276">
        <v>45972</v>
      </c>
      <c r="I26" s="277"/>
      <c r="J26" s="272" t="s">
        <v>46</v>
      </c>
      <c r="K26" s="273">
        <v>2</v>
      </c>
      <c r="L26" s="272" t="s">
        <v>45</v>
      </c>
      <c r="M26" s="274"/>
      <c r="N26" s="217">
        <v>44562</v>
      </c>
      <c r="O26" s="276"/>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71"/>
      <c r="G44" s="275" t="s">
        <v>359</v>
      </c>
      <c r="H44" s="276">
        <v>45972</v>
      </c>
      <c r="I44" s="277"/>
      <c r="J44" s="272" t="s">
        <v>48</v>
      </c>
      <c r="K44" s="273">
        <v>3</v>
      </c>
      <c r="L44" s="272" t="s">
        <v>47</v>
      </c>
      <c r="M44" s="274"/>
      <c r="N44" s="217">
        <v>44562</v>
      </c>
      <c r="O44" s="276"/>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71"/>
      <c r="G87" s="275" t="s">
        <v>359</v>
      </c>
      <c r="H87" s="276">
        <v>45972</v>
      </c>
      <c r="I87" s="277"/>
      <c r="J87" s="272" t="s">
        <v>34</v>
      </c>
      <c r="K87" s="273">
        <v>1</v>
      </c>
      <c r="L87" s="272" t="s">
        <v>33</v>
      </c>
      <c r="M87" s="274"/>
      <c r="N87" s="217">
        <v>43647</v>
      </c>
      <c r="O87" s="276"/>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71"/>
      <c r="G96" s="275" t="s">
        <v>359</v>
      </c>
      <c r="H96" s="276">
        <v>45972</v>
      </c>
      <c r="I96" s="277"/>
      <c r="J96" s="272" t="s">
        <v>23</v>
      </c>
      <c r="K96" s="273">
        <v>1</v>
      </c>
      <c r="L96" s="272" t="s">
        <v>22</v>
      </c>
      <c r="M96" s="274"/>
      <c r="N96" s="217">
        <v>44197</v>
      </c>
      <c r="O96" s="276"/>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71"/>
      <c r="G104" s="275" t="s">
        <v>359</v>
      </c>
      <c r="H104" s="276">
        <v>45972</v>
      </c>
      <c r="I104" s="277"/>
      <c r="J104" s="272" t="s">
        <v>25</v>
      </c>
      <c r="K104" s="273">
        <v>2</v>
      </c>
      <c r="L104" s="272" t="s">
        <v>24</v>
      </c>
      <c r="M104" s="274"/>
      <c r="N104" s="217">
        <v>42736</v>
      </c>
      <c r="O104" s="276"/>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71"/>
      <c r="G113" s="275" t="s">
        <v>359</v>
      </c>
      <c r="H113" s="276">
        <v>45972</v>
      </c>
      <c r="I113" s="277"/>
      <c r="J113" s="272" t="s">
        <v>36</v>
      </c>
      <c r="K113" s="273">
        <v>2</v>
      </c>
      <c r="L113" s="272" t="s">
        <v>35</v>
      </c>
      <c r="M113" s="274"/>
      <c r="N113" s="217">
        <v>44562</v>
      </c>
      <c r="O113" s="276"/>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71"/>
      <c r="G131" s="275" t="s">
        <v>359</v>
      </c>
      <c r="H131" s="276">
        <v>45972</v>
      </c>
      <c r="I131" s="277"/>
      <c r="J131" s="272" t="s">
        <v>60</v>
      </c>
      <c r="K131" s="273">
        <v>1</v>
      </c>
      <c r="L131" s="272" t="s">
        <v>59</v>
      </c>
      <c r="M131" s="274"/>
      <c r="N131" s="217">
        <v>44562</v>
      </c>
      <c r="O131" s="276"/>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71"/>
      <c r="G137" s="275" t="s">
        <v>359</v>
      </c>
      <c r="H137" s="276">
        <v>45972</v>
      </c>
      <c r="I137" s="277"/>
      <c r="J137" s="272" t="s">
        <v>62</v>
      </c>
      <c r="K137" s="273">
        <v>1</v>
      </c>
      <c r="L137" s="272" t="s">
        <v>61</v>
      </c>
      <c r="M137" s="274"/>
      <c r="N137" s="217">
        <v>44562</v>
      </c>
      <c r="O137" s="276"/>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71"/>
      <c r="G143" s="275" t="s">
        <v>359</v>
      </c>
      <c r="H143" s="276">
        <v>45972</v>
      </c>
      <c r="I143" s="277"/>
      <c r="J143" s="272" t="s">
        <v>64</v>
      </c>
      <c r="K143" s="273">
        <v>1</v>
      </c>
      <c r="L143" s="272" t="s">
        <v>63</v>
      </c>
      <c r="M143" s="274"/>
      <c r="N143" s="217">
        <v>44562</v>
      </c>
      <c r="O143" s="276"/>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71"/>
      <c r="G150" s="275" t="s">
        <v>359</v>
      </c>
      <c r="H150" s="276">
        <v>45972</v>
      </c>
      <c r="I150" s="277"/>
      <c r="J150" s="272" t="s">
        <v>28</v>
      </c>
      <c r="K150" s="273">
        <v>1</v>
      </c>
      <c r="L150" s="272" t="s">
        <v>27</v>
      </c>
      <c r="M150" s="274"/>
      <c r="N150" s="217">
        <v>45292</v>
      </c>
      <c r="O150" s="276"/>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71"/>
      <c r="G155" s="275" t="s">
        <v>359</v>
      </c>
      <c r="H155" s="276">
        <v>45972</v>
      </c>
      <c r="I155" s="277"/>
      <c r="J155" s="272" t="s">
        <v>52</v>
      </c>
      <c r="K155" s="273">
        <v>1</v>
      </c>
      <c r="L155" s="272" t="s">
        <v>51</v>
      </c>
      <c r="M155" s="274"/>
      <c r="N155" s="217">
        <v>45292</v>
      </c>
      <c r="O155" s="276"/>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71"/>
      <c r="G165" s="275" t="s">
        <v>359</v>
      </c>
      <c r="H165" s="276">
        <v>45972</v>
      </c>
      <c r="I165" s="277"/>
      <c r="J165" s="272" t="s">
        <v>54</v>
      </c>
      <c r="K165" s="273" t="s">
        <v>13</v>
      </c>
      <c r="L165" s="272" t="s">
        <v>53</v>
      </c>
      <c r="M165" s="274"/>
      <c r="N165" s="217">
        <v>45292</v>
      </c>
      <c r="O165" s="276"/>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71"/>
      <c r="G187" s="275" t="s">
        <v>359</v>
      </c>
      <c r="H187" s="276">
        <v>45972</v>
      </c>
      <c r="I187" s="277"/>
      <c r="J187" s="272" t="s">
        <v>12</v>
      </c>
      <c r="K187" s="273">
        <v>1</v>
      </c>
      <c r="L187" s="272" t="s">
        <v>11</v>
      </c>
      <c r="M187" s="274"/>
      <c r="N187" s="217">
        <v>44197</v>
      </c>
      <c r="O187" s="276"/>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71"/>
      <c r="G203" s="275" t="s">
        <v>359</v>
      </c>
      <c r="H203" s="276">
        <v>45972</v>
      </c>
      <c r="I203" s="277"/>
      <c r="J203" s="272" t="s">
        <v>17</v>
      </c>
      <c r="K203" s="273">
        <v>1</v>
      </c>
      <c r="L203" s="272" t="s">
        <v>16</v>
      </c>
      <c r="M203" s="274"/>
      <c r="N203" s="217">
        <v>44197</v>
      </c>
      <c r="O203" s="276"/>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71"/>
      <c r="G220" s="275" t="s">
        <v>359</v>
      </c>
      <c r="H220" s="276">
        <v>45972</v>
      </c>
      <c r="I220" s="277"/>
      <c r="J220" s="272" t="s">
        <v>19</v>
      </c>
      <c r="K220" s="273">
        <v>1</v>
      </c>
      <c r="L220" s="272" t="s">
        <v>18</v>
      </c>
      <c r="M220" s="274"/>
      <c r="N220" s="217">
        <v>44197</v>
      </c>
      <c r="O220" s="276"/>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71"/>
      <c r="G226" s="275" t="s">
        <v>359</v>
      </c>
      <c r="H226" s="276">
        <v>45972</v>
      </c>
      <c r="I226" s="277"/>
      <c r="J226" s="272" t="s">
        <v>21</v>
      </c>
      <c r="K226" s="273">
        <v>1</v>
      </c>
      <c r="L226" s="272" t="s">
        <v>20</v>
      </c>
      <c r="M226" s="274"/>
      <c r="N226" s="217">
        <v>43466</v>
      </c>
      <c r="O226" s="276"/>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5" t="s">
        <v>359</v>
      </c>
    </row>
    <row r="2" spans="1:11" x14ac:dyDescent="0.25">
      <c r="A2" s="266">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8" t="str">
        <f t="shared" ref="H66:J69" si="4">D66</f>
        <v>EDUC5012</v>
      </c>
      <c r="I66" s="83" t="s">
        <v>508</v>
      </c>
      <c r="J66" s="258" t="str">
        <f t="shared" si="4"/>
        <v>SpecElec</v>
      </c>
      <c r="K66" s="83" t="s">
        <v>505</v>
      </c>
      <c r="L66" s="87" t="s">
        <v>239</v>
      </c>
      <c r="M66" s="83" t="s">
        <v>506</v>
      </c>
      <c r="N66" s="87" t="s">
        <v>241</v>
      </c>
      <c r="O66" s="83" t="s">
        <v>507</v>
      </c>
      <c r="P66" s="258" t="str">
        <f t="shared" ref="P66:P69" si="5">L66</f>
        <v>EDUC5012</v>
      </c>
      <c r="Q66" s="83" t="s">
        <v>508</v>
      </c>
      <c r="R66" s="258" t="str">
        <f t="shared" ref="R66:R69" si="6">N66</f>
        <v>EDUC5013</v>
      </c>
      <c r="S66" s="83" t="s">
        <v>505</v>
      </c>
      <c r="T66" s="87" t="s">
        <v>239</v>
      </c>
      <c r="U66" s="83" t="s">
        <v>506</v>
      </c>
      <c r="V66" s="87" t="s">
        <v>241</v>
      </c>
      <c r="W66" s="83" t="s">
        <v>507</v>
      </c>
      <c r="X66" s="258" t="str">
        <f t="shared" ref="X66:X69" si="7">T66</f>
        <v>EDUC5012</v>
      </c>
      <c r="Y66" s="83" t="s">
        <v>508</v>
      </c>
      <c r="Z66" s="258" t="str">
        <f t="shared" ref="Z66:Z69" si="8">V66</f>
        <v>EDUC5013</v>
      </c>
      <c r="AA66" s="83" t="s">
        <v>505</v>
      </c>
      <c r="AB66" s="87" t="s">
        <v>350</v>
      </c>
      <c r="AC66" s="83" t="s">
        <v>506</v>
      </c>
      <c r="AD66" s="258" t="str">
        <f t="shared" ref="AD66:AH69" si="9">AB66</f>
        <v>SpecElec</v>
      </c>
      <c r="AE66" s="83" t="s">
        <v>507</v>
      </c>
      <c r="AF66" s="258" t="str">
        <f t="shared" si="9"/>
        <v>SpecElec</v>
      </c>
      <c r="AG66" s="83" t="s">
        <v>508</v>
      </c>
      <c r="AH66" s="258" t="str">
        <f t="shared" si="9"/>
        <v>SpecElec</v>
      </c>
    </row>
    <row r="67" spans="1:34" x14ac:dyDescent="0.25">
      <c r="B67" s="75">
        <v>3</v>
      </c>
      <c r="C67" s="84" t="s">
        <v>505</v>
      </c>
      <c r="D67" s="88" t="s">
        <v>350</v>
      </c>
      <c r="E67" s="84" t="s">
        <v>506</v>
      </c>
      <c r="F67" s="88" t="s">
        <v>350</v>
      </c>
      <c r="G67" s="84" t="s">
        <v>507</v>
      </c>
      <c r="H67" s="259" t="str">
        <f t="shared" si="4"/>
        <v>SpecElec</v>
      </c>
      <c r="I67" s="84" t="s">
        <v>508</v>
      </c>
      <c r="J67" s="259" t="str">
        <f t="shared" si="4"/>
        <v>SpecElec</v>
      </c>
      <c r="K67" s="84" t="s">
        <v>505</v>
      </c>
      <c r="L67" s="88" t="s">
        <v>350</v>
      </c>
      <c r="M67" s="84" t="s">
        <v>506</v>
      </c>
      <c r="N67" s="88" t="s">
        <v>350</v>
      </c>
      <c r="O67" s="84" t="s">
        <v>507</v>
      </c>
      <c r="P67" s="259" t="str">
        <f t="shared" si="5"/>
        <v>SpecElec</v>
      </c>
      <c r="Q67" s="84" t="s">
        <v>508</v>
      </c>
      <c r="R67" s="259" t="str">
        <f t="shared" si="6"/>
        <v>SpecElec</v>
      </c>
      <c r="S67" s="84" t="s">
        <v>505</v>
      </c>
      <c r="T67" s="88" t="s">
        <v>350</v>
      </c>
      <c r="U67" s="84" t="s">
        <v>506</v>
      </c>
      <c r="V67" s="88" t="s">
        <v>350</v>
      </c>
      <c r="W67" s="84" t="s">
        <v>507</v>
      </c>
      <c r="X67" s="259" t="str">
        <f t="shared" si="7"/>
        <v>SpecElec</v>
      </c>
      <c r="Y67" s="84" t="s">
        <v>508</v>
      </c>
      <c r="Z67" s="259" t="str">
        <f t="shared" si="8"/>
        <v>SpecElec</v>
      </c>
      <c r="AA67" s="84" t="s">
        <v>505</v>
      </c>
      <c r="AB67" s="88" t="s">
        <v>350</v>
      </c>
      <c r="AC67" s="84" t="s">
        <v>506</v>
      </c>
      <c r="AD67" s="259" t="str">
        <f t="shared" si="9"/>
        <v>SpecElec</v>
      </c>
      <c r="AE67" s="84" t="s">
        <v>507</v>
      </c>
      <c r="AF67" s="259" t="str">
        <f t="shared" si="9"/>
        <v>SpecElec</v>
      </c>
      <c r="AG67" s="84" t="s">
        <v>508</v>
      </c>
      <c r="AH67" s="259" t="str">
        <f t="shared" si="9"/>
        <v>SpecElec</v>
      </c>
    </row>
    <row r="68" spans="1:34" x14ac:dyDescent="0.25">
      <c r="B68" s="75">
        <v>4</v>
      </c>
      <c r="C68" s="84" t="s">
        <v>506</v>
      </c>
      <c r="D68" s="88" t="s">
        <v>350</v>
      </c>
      <c r="E68" s="84" t="s">
        <v>507</v>
      </c>
      <c r="F68" s="88" t="s">
        <v>239</v>
      </c>
      <c r="G68" s="84" t="s">
        <v>508</v>
      </c>
      <c r="H68" s="259" t="str">
        <f t="shared" si="4"/>
        <v>SpecElec</v>
      </c>
      <c r="I68" s="84" t="s">
        <v>505</v>
      </c>
      <c r="J68" s="259" t="str">
        <f t="shared" si="4"/>
        <v>EDUC5012</v>
      </c>
      <c r="K68" s="84" t="s">
        <v>506</v>
      </c>
      <c r="L68" s="88" t="s">
        <v>241</v>
      </c>
      <c r="M68" s="84" t="s">
        <v>507</v>
      </c>
      <c r="N68" s="88" t="s">
        <v>239</v>
      </c>
      <c r="O68" s="84" t="s">
        <v>508</v>
      </c>
      <c r="P68" s="259" t="str">
        <f t="shared" si="5"/>
        <v>EDUC5013</v>
      </c>
      <c r="Q68" s="84" t="s">
        <v>505</v>
      </c>
      <c r="R68" s="259" t="str">
        <f t="shared" si="6"/>
        <v>EDUC5012</v>
      </c>
      <c r="S68" s="84" t="s">
        <v>506</v>
      </c>
      <c r="T68" s="88" t="s">
        <v>241</v>
      </c>
      <c r="U68" s="84" t="s">
        <v>507</v>
      </c>
      <c r="V68" s="88" t="s">
        <v>239</v>
      </c>
      <c r="W68" s="84" t="s">
        <v>508</v>
      </c>
      <c r="X68" s="259" t="str">
        <f t="shared" si="7"/>
        <v>EDUC5013</v>
      </c>
      <c r="Y68" s="84" t="s">
        <v>505</v>
      </c>
      <c r="Z68" s="259" t="str">
        <f t="shared" si="8"/>
        <v>EDUC5012</v>
      </c>
      <c r="AA68" s="84" t="s">
        <v>506</v>
      </c>
      <c r="AB68" s="88" t="s">
        <v>350</v>
      </c>
      <c r="AC68" s="84" t="s">
        <v>507</v>
      </c>
      <c r="AD68" s="259" t="str">
        <f t="shared" si="9"/>
        <v>SpecElec</v>
      </c>
      <c r="AE68" s="84" t="s">
        <v>508</v>
      </c>
      <c r="AF68" s="259" t="str">
        <f t="shared" si="9"/>
        <v>SpecElec</v>
      </c>
      <c r="AG68" s="84" t="s">
        <v>505</v>
      </c>
      <c r="AH68" s="259" t="str">
        <f t="shared" si="9"/>
        <v>SpecElec</v>
      </c>
    </row>
    <row r="69" spans="1:34" x14ac:dyDescent="0.25">
      <c r="B69" s="75">
        <v>5</v>
      </c>
      <c r="C69" s="86" t="s">
        <v>506</v>
      </c>
      <c r="D69" s="85" t="s">
        <v>350</v>
      </c>
      <c r="E69" s="86" t="s">
        <v>507</v>
      </c>
      <c r="F69" s="85" t="s">
        <v>350</v>
      </c>
      <c r="G69" s="86" t="s">
        <v>508</v>
      </c>
      <c r="H69" s="261" t="str">
        <f t="shared" si="4"/>
        <v>SpecElec</v>
      </c>
      <c r="I69" s="86" t="s">
        <v>505</v>
      </c>
      <c r="J69" s="261" t="str">
        <f t="shared" si="4"/>
        <v>SpecElec</v>
      </c>
      <c r="K69" s="86" t="s">
        <v>506</v>
      </c>
      <c r="L69" s="85" t="s">
        <v>350</v>
      </c>
      <c r="M69" s="86" t="s">
        <v>507</v>
      </c>
      <c r="N69" s="85" t="s">
        <v>350</v>
      </c>
      <c r="O69" s="86" t="s">
        <v>508</v>
      </c>
      <c r="P69" s="261" t="str">
        <f t="shared" si="5"/>
        <v>SpecElec</v>
      </c>
      <c r="Q69" s="86" t="s">
        <v>505</v>
      </c>
      <c r="R69" s="261" t="str">
        <f t="shared" si="6"/>
        <v>SpecElec</v>
      </c>
      <c r="S69" s="86" t="s">
        <v>506</v>
      </c>
      <c r="T69" s="85" t="s">
        <v>350</v>
      </c>
      <c r="U69" s="86" t="s">
        <v>507</v>
      </c>
      <c r="V69" s="85" t="s">
        <v>350</v>
      </c>
      <c r="W69" s="86" t="s">
        <v>508</v>
      </c>
      <c r="X69" s="261" t="str">
        <f t="shared" si="7"/>
        <v>SpecElec</v>
      </c>
      <c r="Y69" s="86" t="s">
        <v>505</v>
      </c>
      <c r="Z69" s="261" t="str">
        <f t="shared" si="8"/>
        <v>SpecElec</v>
      </c>
      <c r="AA69" s="86" t="s">
        <v>506</v>
      </c>
      <c r="AB69" s="85" t="s">
        <v>350</v>
      </c>
      <c r="AC69" s="86" t="s">
        <v>507</v>
      </c>
      <c r="AD69" s="261" t="str">
        <f t="shared" si="9"/>
        <v>SpecElec</v>
      </c>
      <c r="AE69" s="86" t="s">
        <v>508</v>
      </c>
      <c r="AF69" s="261" t="str">
        <f t="shared" si="9"/>
        <v>SpecElec</v>
      </c>
      <c r="AG69" s="86" t="s">
        <v>505</v>
      </c>
      <c r="AH69" s="261" t="str">
        <f t="shared" si="9"/>
        <v>SpecElec</v>
      </c>
    </row>
    <row r="70" spans="1:34" x14ac:dyDescent="0.25">
      <c r="B70" s="75">
        <v>6</v>
      </c>
      <c r="C70" s="83" t="s">
        <v>552</v>
      </c>
      <c r="D70" s="166" t="s">
        <v>191</v>
      </c>
      <c r="E70" s="83" t="s">
        <v>552</v>
      </c>
      <c r="F70" s="258" t="str">
        <f t="shared" ref="F70:J73" si="10">D70</f>
        <v>EDSC5040</v>
      </c>
      <c r="G70" s="83" t="s">
        <v>552</v>
      </c>
      <c r="H70" s="258" t="str">
        <f t="shared" si="10"/>
        <v>EDSC5040</v>
      </c>
      <c r="I70" s="83" t="s">
        <v>552</v>
      </c>
      <c r="J70" s="258" t="str">
        <f t="shared" si="10"/>
        <v>EDSC5040</v>
      </c>
      <c r="K70" s="83" t="s">
        <v>552</v>
      </c>
      <c r="L70" s="166" t="s">
        <v>125</v>
      </c>
      <c r="M70" s="83" t="s">
        <v>552</v>
      </c>
      <c r="N70" s="258" t="str">
        <f t="shared" ref="N70:N73" si="11">L70</f>
        <v>EDEC5016</v>
      </c>
      <c r="O70" s="83" t="s">
        <v>552</v>
      </c>
      <c r="P70" s="258" t="str">
        <f t="shared" ref="P70:P73" si="12">N70</f>
        <v>EDEC5016</v>
      </c>
      <c r="Q70" s="83" t="s">
        <v>552</v>
      </c>
      <c r="R70" s="258" t="str">
        <f t="shared" ref="R70:R73" si="13">P70</f>
        <v>EDEC5016</v>
      </c>
      <c r="S70" s="83" t="s">
        <v>552</v>
      </c>
      <c r="T70" s="166" t="s">
        <v>158</v>
      </c>
      <c r="U70" s="83" t="s">
        <v>552</v>
      </c>
      <c r="V70" s="258" t="str">
        <f t="shared" ref="V70:Z72" si="14">T70</f>
        <v>EDPR5010</v>
      </c>
      <c r="W70" s="83" t="s">
        <v>552</v>
      </c>
      <c r="X70" s="258" t="str">
        <f t="shared" si="14"/>
        <v>EDPR5010</v>
      </c>
      <c r="Y70" s="83" t="s">
        <v>552</v>
      </c>
      <c r="Z70" s="258" t="str">
        <f t="shared" si="14"/>
        <v>EDPR5010</v>
      </c>
      <c r="AA70" s="83" t="s">
        <v>552</v>
      </c>
      <c r="AB70" s="87" t="s">
        <v>125</v>
      </c>
      <c r="AC70" s="83" t="s">
        <v>552</v>
      </c>
      <c r="AD70" s="258" t="str">
        <f t="shared" ref="AD70:AH82" si="15">AB70</f>
        <v>EDEC5016</v>
      </c>
      <c r="AE70" s="83" t="s">
        <v>552</v>
      </c>
      <c r="AF70" s="258" t="str">
        <f t="shared" si="15"/>
        <v>EDEC5016</v>
      </c>
      <c r="AG70" s="83" t="s">
        <v>552</v>
      </c>
      <c r="AH70" s="258" t="str">
        <f t="shared" si="15"/>
        <v>EDEC5016</v>
      </c>
    </row>
    <row r="71" spans="1:34" x14ac:dyDescent="0.25">
      <c r="B71" s="75">
        <v>7</v>
      </c>
      <c r="C71" s="84"/>
      <c r="D71" s="88" t="s">
        <v>244</v>
      </c>
      <c r="E71" s="84"/>
      <c r="F71" s="259" t="str">
        <f t="shared" si="10"/>
        <v>EDUC5014</v>
      </c>
      <c r="G71" s="84"/>
      <c r="H71" s="259" t="str">
        <f t="shared" si="10"/>
        <v>EDUC5014</v>
      </c>
      <c r="I71" s="84"/>
      <c r="J71" s="259" t="str">
        <f t="shared" si="10"/>
        <v>EDUC5014</v>
      </c>
      <c r="K71" s="84"/>
      <c r="L71" s="88" t="s">
        <v>131</v>
      </c>
      <c r="M71" s="84"/>
      <c r="N71" s="259" t="str">
        <f t="shared" si="11"/>
        <v>EDEC5018</v>
      </c>
      <c r="O71" s="84"/>
      <c r="P71" s="259" t="str">
        <f t="shared" si="12"/>
        <v>EDEC5018</v>
      </c>
      <c r="Q71" s="84"/>
      <c r="R71" s="259" t="str">
        <f t="shared" si="13"/>
        <v>EDEC5018</v>
      </c>
      <c r="S71" s="84"/>
      <c r="T71" s="88" t="s">
        <v>164</v>
      </c>
      <c r="U71" s="84"/>
      <c r="V71" s="259" t="str">
        <f t="shared" si="14"/>
        <v>EDPR5012</v>
      </c>
      <c r="W71" s="84"/>
      <c r="X71" s="259" t="str">
        <f t="shared" si="14"/>
        <v>EDPR5012</v>
      </c>
      <c r="Y71" s="84"/>
      <c r="Z71" s="259" t="str">
        <f t="shared" si="14"/>
        <v>EDPR5012</v>
      </c>
      <c r="AA71" s="84"/>
      <c r="AB71" s="88" t="s">
        <v>131</v>
      </c>
      <c r="AC71" s="84"/>
      <c r="AD71" s="259" t="str">
        <f t="shared" si="15"/>
        <v>EDEC5018</v>
      </c>
      <c r="AE71" s="84"/>
      <c r="AF71" s="259" t="str">
        <f t="shared" si="15"/>
        <v>EDEC5018</v>
      </c>
      <c r="AG71" s="84"/>
      <c r="AH71" s="259" t="str">
        <f t="shared" si="15"/>
        <v>EDEC5018</v>
      </c>
    </row>
    <row r="72" spans="1:34" x14ac:dyDescent="0.25">
      <c r="B72" s="75">
        <v>8</v>
      </c>
      <c r="C72" s="84"/>
      <c r="D72" s="88" t="s">
        <v>247</v>
      </c>
      <c r="E72" s="84"/>
      <c r="F72" s="260" t="str">
        <f t="shared" si="10"/>
        <v>EDUC5017</v>
      </c>
      <c r="G72" s="84"/>
      <c r="H72" s="260" t="str">
        <f t="shared" si="10"/>
        <v>EDUC5017</v>
      </c>
      <c r="I72" s="84"/>
      <c r="J72" s="260" t="str">
        <f t="shared" si="10"/>
        <v>EDUC5017</v>
      </c>
      <c r="K72" s="84"/>
      <c r="L72" s="88" t="s">
        <v>134</v>
      </c>
      <c r="M72" s="84"/>
      <c r="N72" s="260" t="str">
        <f t="shared" si="11"/>
        <v>EDEC5019</v>
      </c>
      <c r="O72" s="84"/>
      <c r="P72" s="260" t="str">
        <f t="shared" si="12"/>
        <v>EDEC5019</v>
      </c>
      <c r="Q72" s="84"/>
      <c r="R72" s="260" t="str">
        <f t="shared" si="13"/>
        <v>EDEC5019</v>
      </c>
      <c r="S72" s="84"/>
      <c r="T72" s="98" t="s">
        <v>173</v>
      </c>
      <c r="U72" s="84"/>
      <c r="V72" s="260" t="str">
        <f t="shared" si="14"/>
        <v>EDPR5016</v>
      </c>
      <c r="W72" s="84"/>
      <c r="X72" s="260" t="str">
        <f t="shared" si="14"/>
        <v>EDPR5016</v>
      </c>
      <c r="Y72" s="84"/>
      <c r="Z72" s="260" t="str">
        <f t="shared" si="14"/>
        <v>EDPR5016</v>
      </c>
      <c r="AA72" s="84"/>
      <c r="AB72" s="88" t="s">
        <v>134</v>
      </c>
      <c r="AC72" s="84"/>
      <c r="AD72" s="259" t="str">
        <f t="shared" si="15"/>
        <v>EDEC5019</v>
      </c>
      <c r="AE72" s="84"/>
      <c r="AF72" s="259" t="str">
        <f t="shared" si="15"/>
        <v>EDEC5019</v>
      </c>
      <c r="AG72" s="84"/>
      <c r="AH72" s="259" t="str">
        <f t="shared" si="15"/>
        <v>EDEC5019</v>
      </c>
    </row>
    <row r="73" spans="1:34" x14ac:dyDescent="0.25">
      <c r="B73" s="75">
        <v>9</v>
      </c>
      <c r="C73" s="84"/>
      <c r="D73" s="88" t="s">
        <v>268</v>
      </c>
      <c r="E73" s="84"/>
      <c r="F73" s="259" t="str">
        <f t="shared" si="10"/>
        <v>EDUC5034</v>
      </c>
      <c r="G73" s="84"/>
      <c r="H73" s="259" t="str">
        <f t="shared" si="10"/>
        <v>EDUC5034</v>
      </c>
      <c r="I73" s="84"/>
      <c r="J73" s="259" t="str">
        <f t="shared" si="10"/>
        <v>EDUC5034</v>
      </c>
      <c r="K73" s="84"/>
      <c r="L73" s="88" t="s">
        <v>247</v>
      </c>
      <c r="M73" s="84"/>
      <c r="N73" s="259" t="str">
        <f t="shared" si="11"/>
        <v>EDUC5017</v>
      </c>
      <c r="O73" s="84"/>
      <c r="P73" s="259" t="str">
        <f t="shared" si="12"/>
        <v>EDUC5017</v>
      </c>
      <c r="Q73" s="84"/>
      <c r="R73" s="259" t="str">
        <f t="shared" si="13"/>
        <v>EDUC5017</v>
      </c>
      <c r="S73" s="84"/>
      <c r="T73" s="98" t="s">
        <v>176</v>
      </c>
      <c r="U73" s="84"/>
      <c r="V73" s="259" t="str">
        <f>T73</f>
        <v>EDPR5017</v>
      </c>
      <c r="W73" s="84"/>
      <c r="X73" s="259" t="str">
        <f>V73</f>
        <v>EDPR5017</v>
      </c>
      <c r="Y73" s="84"/>
      <c r="Z73" s="259" t="str">
        <f>X73</f>
        <v>EDPR5017</v>
      </c>
      <c r="AA73" s="84"/>
      <c r="AB73" s="88" t="s">
        <v>158</v>
      </c>
      <c r="AC73" s="84"/>
      <c r="AD73" s="260" t="str">
        <f t="shared" si="15"/>
        <v>EDPR5010</v>
      </c>
      <c r="AE73" s="84"/>
      <c r="AF73" s="260" t="str">
        <f t="shared" si="15"/>
        <v>EDPR5010</v>
      </c>
      <c r="AG73" s="84"/>
      <c r="AH73" s="260"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9" t="str">
        <f>T74</f>
        <v>EDUC5014</v>
      </c>
      <c r="W74" s="84"/>
      <c r="X74" s="259" t="str">
        <f>V74</f>
        <v>EDUC5014</v>
      </c>
      <c r="Y74" s="84"/>
      <c r="Z74" s="259" t="str">
        <f>X74</f>
        <v>EDUC5014</v>
      </c>
      <c r="AA74" s="84"/>
      <c r="AB74" s="88" t="s">
        <v>164</v>
      </c>
      <c r="AC74" s="84"/>
      <c r="AD74" s="260" t="str">
        <f t="shared" si="15"/>
        <v>EDPR5012</v>
      </c>
      <c r="AE74" s="84"/>
      <c r="AF74" s="260" t="str">
        <f t="shared" si="15"/>
        <v>EDPR5012</v>
      </c>
      <c r="AG74" s="84"/>
      <c r="AH74" s="260"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9" t="str">
        <f>T75</f>
        <v>EDUC5017</v>
      </c>
      <c r="W75" s="84"/>
      <c r="X75" s="259" t="str">
        <f>V75</f>
        <v>EDUC5017</v>
      </c>
      <c r="Y75" s="84"/>
      <c r="Z75" s="259" t="str">
        <f>X75</f>
        <v>EDUC5017</v>
      </c>
      <c r="AA75" s="84"/>
      <c r="AB75" s="88" t="s">
        <v>173</v>
      </c>
      <c r="AC75" s="84"/>
      <c r="AD75" s="260" t="str">
        <f t="shared" si="15"/>
        <v>EDPR5016</v>
      </c>
      <c r="AE75" s="84"/>
      <c r="AF75" s="260" t="str">
        <f t="shared" si="15"/>
        <v>EDPR5016</v>
      </c>
      <c r="AG75" s="84"/>
      <c r="AH75" s="260"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9" t="str">
        <f t="shared" si="15"/>
        <v>EDPR5017</v>
      </c>
      <c r="AE76" s="84"/>
      <c r="AF76" s="259" t="str">
        <f t="shared" si="15"/>
        <v>EDPR5017</v>
      </c>
      <c r="AG76" s="84"/>
      <c r="AH76" s="259"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9" t="str">
        <f t="shared" si="15"/>
        <v>EDSC5040</v>
      </c>
      <c r="AE77" s="84"/>
      <c r="AF77" s="259" t="str">
        <f t="shared" si="15"/>
        <v>EDSC5040</v>
      </c>
      <c r="AG77" s="84"/>
      <c r="AH77" s="259"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9" t="str">
        <f t="shared" si="15"/>
        <v>EDUC5012</v>
      </c>
      <c r="AE78" s="84"/>
      <c r="AF78" s="259" t="str">
        <f t="shared" si="15"/>
        <v>EDUC5012</v>
      </c>
      <c r="AG78" s="84"/>
      <c r="AH78" s="259"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9" t="str">
        <f t="shared" si="15"/>
        <v>EDUC5013</v>
      </c>
      <c r="AE79" s="84"/>
      <c r="AF79" s="259" t="str">
        <f t="shared" si="15"/>
        <v>EDUC5013</v>
      </c>
      <c r="AG79" s="84"/>
      <c r="AH79" s="259"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9" t="str">
        <f t="shared" si="15"/>
        <v>EDUC5014</v>
      </c>
      <c r="AE80" s="84"/>
      <c r="AF80" s="259" t="str">
        <f t="shared" si="15"/>
        <v>EDUC5014</v>
      </c>
      <c r="AG80" s="84"/>
      <c r="AH80" s="259"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9" t="str">
        <f t="shared" si="15"/>
        <v>EDUC5017</v>
      </c>
      <c r="AE81" s="84"/>
      <c r="AF81" s="259" t="str">
        <f t="shared" si="15"/>
        <v>EDUC5017</v>
      </c>
      <c r="AG81" s="84"/>
      <c r="AH81" s="259"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62" t="str">
        <f t="shared" si="15"/>
        <v>EDUC5034</v>
      </c>
      <c r="AE82" s="86"/>
      <c r="AF82" s="262" t="str">
        <f t="shared" si="15"/>
        <v>EDUC5034</v>
      </c>
      <c r="AG82" s="86"/>
      <c r="AH82" s="262" t="str">
        <f t="shared" si="15"/>
        <v>EDUC5034</v>
      </c>
    </row>
    <row r="85" spans="1:34" x14ac:dyDescent="0.25">
      <c r="A85" s="159" t="s">
        <v>553</v>
      </c>
      <c r="C85" s="246" t="s">
        <v>68</v>
      </c>
      <c r="D85" s="254" t="s">
        <v>554</v>
      </c>
    </row>
    <row r="86" spans="1:34" x14ac:dyDescent="0.25">
      <c r="C86" s="247" t="s">
        <v>70</v>
      </c>
      <c r="D86" s="255" t="s">
        <v>555</v>
      </c>
    </row>
    <row r="87" spans="1:34" x14ac:dyDescent="0.25">
      <c r="C87" s="247" t="s">
        <v>72</v>
      </c>
      <c r="D87" s="255" t="s">
        <v>556</v>
      </c>
    </row>
    <row r="88" spans="1:34" x14ac:dyDescent="0.25">
      <c r="C88" s="248" t="s">
        <v>74</v>
      </c>
      <c r="D88" s="256"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P36"/>
  <sheetViews>
    <sheetView showGridLines="0" tabSelected="1" topLeftCell="A3" workbookViewId="0">
      <selection activeCell="D7" sqref="D7"/>
    </sheetView>
  </sheetViews>
  <sheetFormatPr defaultColWidth="9" defaultRowHeight="15" x14ac:dyDescent="0.25"/>
  <cols>
    <col min="1" max="1" width="8.5" style="295" customWidth="1"/>
    <col min="2" max="2" width="3.25" style="295" customWidth="1"/>
    <col min="3" max="3" width="11.875" style="295" bestFit="1" customWidth="1"/>
    <col min="4" max="4" width="48.5" style="284" bestFit="1" customWidth="1"/>
    <col min="5" max="5" width="7.25" style="284" customWidth="1"/>
    <col min="6" max="6" width="18.125" style="284" customWidth="1"/>
    <col min="7" max="7" width="5.625" style="284" customWidth="1"/>
    <col min="8" max="11" width="3.875" style="284" customWidth="1"/>
    <col min="12" max="12" width="18.625" style="284" customWidth="1"/>
    <col min="13" max="13" width="2.5" style="284" hidden="1" customWidth="1"/>
    <col min="14" max="16384" width="9" style="284"/>
  </cols>
  <sheetData>
    <row r="1" spans="1:16" hidden="1" x14ac:dyDescent="0.25">
      <c r="A1" s="280" t="s">
        <v>3</v>
      </c>
      <c r="B1" s="281" t="s">
        <v>98</v>
      </c>
      <c r="C1" s="281" t="s">
        <v>99</v>
      </c>
      <c r="D1" s="282" t="s">
        <v>363</v>
      </c>
      <c r="E1" s="282"/>
      <c r="F1" s="282" t="s">
        <v>558</v>
      </c>
      <c r="G1" s="282" t="s">
        <v>101</v>
      </c>
      <c r="H1" s="283" t="s">
        <v>559</v>
      </c>
      <c r="I1" s="283"/>
      <c r="J1" s="283"/>
      <c r="K1" s="282"/>
      <c r="L1" s="282" t="s">
        <v>560</v>
      </c>
    </row>
    <row r="2" spans="1:16" hidden="1" x14ac:dyDescent="0.25">
      <c r="A2" s="285"/>
      <c r="B2" s="286">
        <v>2</v>
      </c>
      <c r="C2" s="286">
        <v>3</v>
      </c>
      <c r="D2" s="286">
        <v>4</v>
      </c>
      <c r="E2" s="286"/>
      <c r="F2" s="286">
        <v>6</v>
      </c>
      <c r="G2" s="286">
        <v>5</v>
      </c>
      <c r="H2" s="286">
        <v>7</v>
      </c>
      <c r="I2" s="286">
        <v>8</v>
      </c>
      <c r="J2" s="286">
        <v>9</v>
      </c>
      <c r="K2" s="286">
        <v>10</v>
      </c>
      <c r="L2" s="287"/>
    </row>
    <row r="3" spans="1:16" ht="39.950000000000003" customHeight="1" x14ac:dyDescent="0.25">
      <c r="A3" s="288" t="s">
        <v>561</v>
      </c>
      <c r="B3" s="288"/>
      <c r="C3" s="288"/>
      <c r="D3" s="288"/>
      <c r="E3" s="289"/>
      <c r="F3" s="289"/>
      <c r="G3" s="289"/>
      <c r="H3" s="289"/>
      <c r="I3" s="289"/>
      <c r="J3" s="289"/>
      <c r="K3" s="289"/>
      <c r="L3" s="289"/>
    </row>
    <row r="4" spans="1:16" ht="25.5" x14ac:dyDescent="0.25">
      <c r="A4" s="290"/>
      <c r="B4" s="291"/>
      <c r="C4" s="291"/>
      <c r="D4" s="292" t="s">
        <v>562</v>
      </c>
      <c r="E4" s="293"/>
      <c r="F4" s="291"/>
      <c r="G4" s="294"/>
      <c r="H4" s="294"/>
      <c r="I4" s="294"/>
      <c r="J4" s="294"/>
      <c r="K4" s="294"/>
      <c r="L4" s="294"/>
    </row>
    <row r="5" spans="1:16" ht="20.100000000000001" customHeight="1" x14ac:dyDescent="0.25">
      <c r="B5" s="296"/>
      <c r="C5" s="297" t="s">
        <v>563</v>
      </c>
      <c r="D5" s="298" t="s">
        <v>37</v>
      </c>
      <c r="E5" s="299"/>
      <c r="F5" s="297" t="s">
        <v>564</v>
      </c>
      <c r="G5" s="299" t="str">
        <f>IFERROR(CONCATENATE(VLOOKUP(D5,TableCourses[],2,FALSE)," ",VLOOKUP(D5,TableCourses[],3,FALSE)),"")</f>
        <v>OM-TEACH1 v.2</v>
      </c>
      <c r="H5" s="299"/>
      <c r="I5" s="299"/>
      <c r="J5" s="299"/>
      <c r="K5" s="299"/>
      <c r="L5" s="300"/>
    </row>
    <row r="6" spans="1:16" ht="20.100000000000001" customHeight="1" x14ac:dyDescent="0.25">
      <c r="B6" s="296"/>
      <c r="C6" s="297" t="s">
        <v>565</v>
      </c>
      <c r="D6" s="301" t="s">
        <v>45</v>
      </c>
      <c r="E6" s="299"/>
      <c r="F6" s="297" t="s">
        <v>566</v>
      </c>
      <c r="G6" s="299" t="str">
        <f>IFERROR(CONCATENATE(VLOOKUP(D6,TableMajorsMTeach[],2,FALSE)," ",VLOOKUP(D6,TableMajorsMTeach[],3,FALSE)),"")</f>
        <v>OUMP-TCHPE v.2</v>
      </c>
      <c r="H6" s="299"/>
      <c r="I6" s="299"/>
      <c r="J6" s="299"/>
      <c r="K6" s="299"/>
      <c r="L6" s="302" t="e">
        <f>CONCATENATE(VLOOKUP(D6,TableMajorsMTeach[],2,FALSE),VLOOKUP(D7,TableStudyPeriods[],2,FALSE))</f>
        <v>#N/A</v>
      </c>
    </row>
    <row r="7" spans="1:16" ht="20.100000000000001" customHeight="1" x14ac:dyDescent="0.25">
      <c r="A7" s="303"/>
      <c r="B7" s="304"/>
      <c r="C7" s="297" t="s">
        <v>567</v>
      </c>
      <c r="D7" s="353" t="s">
        <v>76</v>
      </c>
      <c r="E7" s="305"/>
      <c r="F7" s="297" t="s">
        <v>568</v>
      </c>
      <c r="G7" s="299" t="str">
        <f>IFERROR(VLOOKUP($D$5,TableCourses[],7,FALSE),"")</f>
        <v>400 credit points required</v>
      </c>
      <c r="H7" s="306"/>
      <c r="I7" s="306"/>
      <c r="J7" s="306"/>
      <c r="K7" s="306"/>
      <c r="L7" s="306"/>
    </row>
    <row r="8" spans="1:16" s="314" customFormat="1" ht="14.1" customHeight="1" x14ac:dyDescent="0.25">
      <c r="A8" s="307"/>
      <c r="B8" s="307"/>
      <c r="C8" s="307"/>
      <c r="D8" s="308"/>
      <c r="E8" s="309"/>
      <c r="F8" s="307"/>
      <c r="G8" s="307"/>
      <c r="H8" s="310" t="s">
        <v>569</v>
      </c>
      <c r="I8" s="311"/>
      <c r="J8" s="311"/>
      <c r="K8" s="312"/>
      <c r="L8" s="309"/>
      <c r="M8" s="313"/>
      <c r="N8" s="313"/>
      <c r="O8" s="313"/>
    </row>
    <row r="9" spans="1:16" s="314" customFormat="1" ht="21" x14ac:dyDescent="0.25">
      <c r="A9" s="307" t="s">
        <v>570</v>
      </c>
      <c r="B9" s="307"/>
      <c r="C9" s="307" t="s">
        <v>362</v>
      </c>
      <c r="D9" s="308" t="s">
        <v>363</v>
      </c>
      <c r="E9" s="315" t="s">
        <v>368</v>
      </c>
      <c r="F9" s="307" t="s">
        <v>571</v>
      </c>
      <c r="G9" s="307" t="s">
        <v>572</v>
      </c>
      <c r="H9" s="316" t="s">
        <v>82</v>
      </c>
      <c r="I9" s="317" t="s">
        <v>83</v>
      </c>
      <c r="J9" s="317" t="s">
        <v>84</v>
      </c>
      <c r="K9" s="317" t="s">
        <v>85</v>
      </c>
      <c r="L9" s="307" t="s">
        <v>573</v>
      </c>
      <c r="M9" s="313"/>
      <c r="N9" s="313"/>
      <c r="O9" s="313"/>
    </row>
    <row r="10" spans="1:16" s="326" customFormat="1" ht="21" customHeight="1" x14ac:dyDescent="0.15">
      <c r="A10" s="318" t="str">
        <f>IFERROR(IF(HLOOKUP($L$6,RangeUnitsetsECEPR,M10,FALSE)=0,"",HLOOKUP($L$6,RangeUnitsetsECEPR,M10,FALSE)),"")</f>
        <v/>
      </c>
      <c r="B10" s="319" t="str">
        <f>IFERROR(IF(VLOOKUP($A10,TableHandbook[],2,FALSE)=0,"",VLOOKUP($A10,TableHandbook[],2,FALSE)),"")</f>
        <v/>
      </c>
      <c r="C10" s="319" t="str">
        <f>IFERROR(IF(VLOOKUP($A10,TableHandbook[],3,FALSE)=0,"",VLOOKUP($A10,TableHandbook[],3,FALSE)),"")</f>
        <v/>
      </c>
      <c r="D10" s="320" t="str">
        <f>IFERROR(IF(VLOOKUP($A10,TableHandbook[],4,FALSE)=0,"",VLOOKUP($A10,TableHandbook[],4,FALSE)),"")</f>
        <v/>
      </c>
      <c r="E10" s="319" t="str">
        <f>IF(OR(A10="",A10="--"),"",VLOOKUP($D$7,TableStudyPeriods[],2,FALSE))</f>
        <v/>
      </c>
      <c r="F10" s="321" t="str">
        <f>IFERROR(IF(VLOOKUP($A10,TableHandbook[],6,FALSE)=0,"",VLOOKUP($A10,TableHandbook[],6,FALSE)),"")</f>
        <v/>
      </c>
      <c r="G10" s="319" t="str">
        <f>IFERROR(IF(VLOOKUP($A10,TableHandbook[],5,FALSE)=0,"",VLOOKUP($A10,TableHandbook[],5,FALSE)),"")</f>
        <v/>
      </c>
      <c r="H10" s="322" t="str">
        <f>IFERROR(VLOOKUP($A10,TableHandbook[],H$2,FALSE),"")</f>
        <v/>
      </c>
      <c r="I10" s="323" t="str">
        <f>IFERROR(VLOOKUP($A10,TableHandbook[],I$2,FALSE),"")</f>
        <v/>
      </c>
      <c r="J10" s="323" t="str">
        <f>IFERROR(VLOOKUP($A10,TableHandbook[],J$2,FALSE),"")</f>
        <v/>
      </c>
      <c r="K10" s="323" t="str">
        <f>IFERROR(VLOOKUP($A10,TableHandbook[],K$2,FALSE),"")</f>
        <v/>
      </c>
      <c r="L10" s="57"/>
      <c r="M10" s="324">
        <v>2</v>
      </c>
      <c r="N10" s="325"/>
      <c r="O10" s="325"/>
    </row>
    <row r="11" spans="1:16" s="326" customFormat="1" ht="21" customHeight="1" x14ac:dyDescent="0.15">
      <c r="A11" s="318" t="str">
        <f>IFERROR(IF(HLOOKUP($L$6,RangeUnitsetsECEPR,M11,FALSE)=0,"",HLOOKUP($L$6,RangeUnitsetsECEPR,M11,FALSE)),"")</f>
        <v/>
      </c>
      <c r="B11" s="319" t="str">
        <f>IFERROR(IF(VLOOKUP($A11,TableHandbook[],2,FALSE)=0,"",VLOOKUP($A11,TableHandbook[],2,FALSE)),"")</f>
        <v/>
      </c>
      <c r="C11" s="319" t="str">
        <f>IFERROR(IF(VLOOKUP($A11,TableHandbook[],3,FALSE)=0,"",VLOOKUP($A11,TableHandbook[],3,FALSE)),"")</f>
        <v/>
      </c>
      <c r="D11" s="320" t="str">
        <f>IFERROR(IF(VLOOKUP($A11,TableHandbook[],4,FALSE)=0,"",VLOOKUP($A11,TableHandbook[],4,FALSE)),"")</f>
        <v/>
      </c>
      <c r="E11" s="319" t="str">
        <f>IF(A11="","",E10)</f>
        <v/>
      </c>
      <c r="F11" s="321" t="str">
        <f>IFERROR(IF(VLOOKUP($A11,TableHandbook[],6,FALSE)=0,"",VLOOKUP($A11,TableHandbook[],6,FALSE)),"")</f>
        <v/>
      </c>
      <c r="G11" s="319" t="str">
        <f>IFERROR(IF(VLOOKUP($A11,TableHandbook[],5,FALSE)=0,"",VLOOKUP($A11,TableHandbook[],5,FALSE)),"")</f>
        <v/>
      </c>
      <c r="H11" s="322" t="str">
        <f>IFERROR(VLOOKUP($A11,TableHandbook[],H$2,FALSE),"")</f>
        <v/>
      </c>
      <c r="I11" s="323" t="str">
        <f>IFERROR(VLOOKUP($A11,TableHandbook[],I$2,FALSE),"")</f>
        <v/>
      </c>
      <c r="J11" s="323" t="str">
        <f>IFERROR(VLOOKUP($A11,TableHandbook[],J$2,FALSE),"")</f>
        <v/>
      </c>
      <c r="K11" s="323" t="str">
        <f>IFERROR(VLOOKUP($A11,TableHandbook[],K$2,FALSE),"")</f>
        <v/>
      </c>
      <c r="L11" s="57"/>
      <c r="M11" s="324">
        <v>3</v>
      </c>
      <c r="N11" s="325"/>
      <c r="O11" s="325"/>
    </row>
    <row r="12" spans="1:16" s="326" customFormat="1" ht="4.5" customHeight="1" x14ac:dyDescent="0.15">
      <c r="A12" s="327"/>
      <c r="B12" s="328"/>
      <c r="C12" s="328"/>
      <c r="D12" s="329"/>
      <c r="E12" s="328"/>
      <c r="F12" s="330"/>
      <c r="G12" s="328"/>
      <c r="H12" s="331"/>
      <c r="I12" s="332"/>
      <c r="J12" s="332"/>
      <c r="K12" s="332"/>
      <c r="L12" s="184"/>
      <c r="M12" s="324"/>
      <c r="N12" s="325"/>
      <c r="O12" s="325"/>
      <c r="P12" s="325"/>
    </row>
    <row r="13" spans="1:16" s="326" customFormat="1" ht="21" customHeight="1" x14ac:dyDescent="0.15">
      <c r="A13" s="318" t="str">
        <f>IFERROR(IF(HLOOKUP($L$6,RangeUnitsetsECEPR,M13,FALSE)=0,"",HLOOKUP($L$6,RangeUnitsetsECEPR,M13,FALSE)),"")</f>
        <v/>
      </c>
      <c r="B13" s="319" t="str">
        <f>IFERROR(IF(VLOOKUP($A13,TableHandbook[],2,FALSE)=0,"",VLOOKUP($A13,TableHandbook[],2,FALSE)),"")</f>
        <v/>
      </c>
      <c r="C13" s="319" t="str">
        <f>IFERROR(IF(VLOOKUP($A13,TableHandbook[],3,FALSE)=0,"",VLOOKUP($A13,TableHandbook[],3,FALSE)),"")</f>
        <v/>
      </c>
      <c r="D13" s="320" t="str">
        <f>IFERROR(IF(VLOOKUP($A13,TableHandbook[],4,FALSE)=0,"",VLOOKUP($A13,TableHandbook[],4,FALSE)),"")</f>
        <v/>
      </c>
      <c r="E13" s="319" t="str">
        <f>IF(OR(A13="",A13="--"),"",VLOOKUP($D$7,TableStudyPeriods[],3,FALSE))</f>
        <v/>
      </c>
      <c r="F13" s="321" t="str">
        <f>IFERROR(IF(VLOOKUP($A13,TableHandbook[],6,FALSE)=0,"",VLOOKUP($A13,TableHandbook[],6,FALSE)),"")</f>
        <v/>
      </c>
      <c r="G13" s="319" t="str">
        <f>IFERROR(IF(VLOOKUP($A13,TableHandbook[],5,FALSE)=0,"",VLOOKUP($A13,TableHandbook[],5,FALSE)),"")</f>
        <v/>
      </c>
      <c r="H13" s="322" t="str">
        <f>IFERROR(VLOOKUP($A13,TableHandbook[],H$2,FALSE),"")</f>
        <v/>
      </c>
      <c r="I13" s="323" t="str">
        <f>IFERROR(VLOOKUP($A13,TableHandbook[],I$2,FALSE),"")</f>
        <v/>
      </c>
      <c r="J13" s="323" t="str">
        <f>IFERROR(VLOOKUP($A13,TableHandbook[],J$2,FALSE),"")</f>
        <v/>
      </c>
      <c r="K13" s="323" t="str">
        <f>IFERROR(VLOOKUP($A13,TableHandbook[],K$2,FALSE),"")</f>
        <v/>
      </c>
      <c r="L13" s="58"/>
      <c r="M13" s="324">
        <v>4</v>
      </c>
      <c r="N13" s="325"/>
      <c r="O13" s="325"/>
    </row>
    <row r="14" spans="1:16" s="326" customFormat="1" ht="21" customHeight="1" x14ac:dyDescent="0.15">
      <c r="A14" s="318" t="str">
        <f>IFERROR(IF(HLOOKUP($L$6,RangeUnitsetsECEPR,M14,FALSE)=0,"",HLOOKUP($L$6,RangeUnitsetsECEPR,M14,FALSE)),"")</f>
        <v/>
      </c>
      <c r="B14" s="319" t="str">
        <f>IFERROR(IF(VLOOKUP($A14,TableHandbook[],2,FALSE)=0,"",VLOOKUP($A14,TableHandbook[],2,FALSE)),"")</f>
        <v/>
      </c>
      <c r="C14" s="319" t="str">
        <f>IFERROR(IF(VLOOKUP($A14,TableHandbook[],3,FALSE)=0,"",VLOOKUP($A14,TableHandbook[],3,FALSE)),"")</f>
        <v/>
      </c>
      <c r="D14" s="320" t="str">
        <f>IFERROR(IF(VLOOKUP($A14,TableHandbook[],4,FALSE)=0,"",VLOOKUP($A14,TableHandbook[],4,FALSE)),"")</f>
        <v/>
      </c>
      <c r="E14" s="319" t="str">
        <f>IF(A14="","",E13)</f>
        <v/>
      </c>
      <c r="F14" s="321" t="str">
        <f>IFERROR(IF(VLOOKUP($A14,TableHandbook[],6,FALSE)=0,"",VLOOKUP($A14,TableHandbook[],6,FALSE)),"")</f>
        <v/>
      </c>
      <c r="G14" s="319" t="str">
        <f>IFERROR(IF(VLOOKUP($A14,TableHandbook[],5,FALSE)=0,"",VLOOKUP($A14,TableHandbook[],5,FALSE)),"")</f>
        <v/>
      </c>
      <c r="H14" s="322" t="str">
        <f>IFERROR(VLOOKUP($A14,TableHandbook[],H$2,FALSE),"")</f>
        <v/>
      </c>
      <c r="I14" s="323" t="str">
        <f>IFERROR(VLOOKUP($A14,TableHandbook[],I$2,FALSE),"")</f>
        <v/>
      </c>
      <c r="J14" s="323" t="str">
        <f>IFERROR(VLOOKUP($A14,TableHandbook[],J$2,FALSE),"")</f>
        <v/>
      </c>
      <c r="K14" s="323" t="str">
        <f>IFERROR(VLOOKUP($A14,TableHandbook[],K$2,FALSE),"")</f>
        <v/>
      </c>
      <c r="L14" s="57"/>
      <c r="M14" s="324">
        <v>5</v>
      </c>
      <c r="N14" s="325"/>
      <c r="O14" s="325"/>
    </row>
    <row r="15" spans="1:16" s="326" customFormat="1" ht="4.5" customHeight="1" x14ac:dyDescent="0.15">
      <c r="A15" s="327"/>
      <c r="B15" s="328"/>
      <c r="C15" s="328"/>
      <c r="D15" s="329"/>
      <c r="E15" s="328"/>
      <c r="F15" s="330"/>
      <c r="G15" s="328"/>
      <c r="H15" s="331"/>
      <c r="I15" s="332"/>
      <c r="J15" s="332"/>
      <c r="K15" s="332"/>
      <c r="L15" s="184"/>
      <c r="M15" s="324"/>
      <c r="N15" s="325"/>
      <c r="O15" s="325"/>
      <c r="P15" s="325"/>
    </row>
    <row r="16" spans="1:16" s="326" customFormat="1" ht="21" customHeight="1" x14ac:dyDescent="0.15">
      <c r="A16" s="318" t="str">
        <f>IFERROR(IF(HLOOKUP($L$6,RangeUnitsetsECEPR,M16,FALSE)=0,"",HLOOKUP($L$6,RangeUnitsetsECEPR,M16,FALSE)),"")</f>
        <v/>
      </c>
      <c r="B16" s="333" t="str">
        <f>IFERROR(IF(VLOOKUP($A16,TableHandbook[],2,FALSE)=0,"",VLOOKUP($A16,TableHandbook[],2,FALSE)),"")</f>
        <v/>
      </c>
      <c r="C16" s="333" t="str">
        <f>IFERROR(IF(VLOOKUP($A16,TableHandbook[],3,FALSE)=0,"",VLOOKUP($A16,TableHandbook[],3,FALSE)),"")</f>
        <v/>
      </c>
      <c r="D16" s="320" t="str">
        <f>IFERROR(IF(VLOOKUP($A16,TableHandbook[],4,FALSE)=0,"",VLOOKUP($A16,TableHandbook[],4,FALSE)),"")</f>
        <v/>
      </c>
      <c r="E16" s="319" t="str">
        <f>IF(OR(A16="",A16="--"),"",VLOOKUP($D$7,TableStudyPeriods[],4,FALSE))</f>
        <v/>
      </c>
      <c r="F16" s="321" t="str">
        <f>IFERROR(IF(VLOOKUP($A16,TableHandbook[],6,FALSE)=0,"",VLOOKUP($A16,TableHandbook[],6,FALSE)),"")</f>
        <v/>
      </c>
      <c r="G16" s="333" t="str">
        <f>IFERROR(IF(VLOOKUP($A16,TableHandbook[],5,FALSE)=0,"",VLOOKUP($A16,TableHandbook[],5,FALSE)),"")</f>
        <v/>
      </c>
      <c r="H16" s="334" t="str">
        <f>IFERROR(VLOOKUP($A16,TableHandbook[],H$2,FALSE),"")</f>
        <v/>
      </c>
      <c r="I16" s="335" t="str">
        <f>IFERROR(VLOOKUP($A16,TableHandbook[],I$2,FALSE),"")</f>
        <v/>
      </c>
      <c r="J16" s="335" t="str">
        <f>IFERROR(VLOOKUP($A16,TableHandbook[],J$2,FALSE),"")</f>
        <v/>
      </c>
      <c r="K16" s="335" t="str">
        <f>IFERROR(VLOOKUP($A16,TableHandbook[],K$2,FALSE),"")</f>
        <v/>
      </c>
      <c r="L16" s="58"/>
      <c r="M16" s="324">
        <v>6</v>
      </c>
      <c r="N16" s="325"/>
      <c r="O16" s="325"/>
    </row>
    <row r="17" spans="1:16" s="337" customFormat="1" ht="21" customHeight="1" x14ac:dyDescent="0.15">
      <c r="A17" s="318" t="str">
        <f>IFERROR(IF(HLOOKUP($L$6,RangeUnitsetsECEPR,M17,FALSE)=0,"",HLOOKUP($L$6,RangeUnitsetsECEPR,M17,FALSE)),"")</f>
        <v/>
      </c>
      <c r="B17" s="333" t="str">
        <f>IFERROR(IF(VLOOKUP($A17,TableHandbook[],2,FALSE)=0,"",VLOOKUP($A17,TableHandbook[],2,FALSE)),"")</f>
        <v/>
      </c>
      <c r="C17" s="333" t="str">
        <f>IFERROR(IF(VLOOKUP($A17,TableHandbook[],3,FALSE)=0,"",VLOOKUP($A17,TableHandbook[],3,FALSE)),"")</f>
        <v/>
      </c>
      <c r="D17" s="320" t="str">
        <f>IFERROR(IF(VLOOKUP($A17,TableHandbook[],4,FALSE)=0,"",VLOOKUP($A17,TableHandbook[],4,FALSE)),"")</f>
        <v/>
      </c>
      <c r="E17" s="319" t="str">
        <f>IF(A17="","",E16)</f>
        <v/>
      </c>
      <c r="F17" s="321" t="str">
        <f>IFERROR(IF(VLOOKUP($A17,TableHandbook[],6,FALSE)=0,"",VLOOKUP($A17,TableHandbook[],6,FALSE)),"")</f>
        <v/>
      </c>
      <c r="G17" s="333" t="str">
        <f>IFERROR(IF(VLOOKUP($A17,TableHandbook[],5,FALSE)=0,"",VLOOKUP($A17,TableHandbook[],5,FALSE)),"")</f>
        <v/>
      </c>
      <c r="H17" s="334" t="str">
        <f>IFERROR(VLOOKUP($A17,TableHandbook[],H$2,FALSE),"")</f>
        <v/>
      </c>
      <c r="I17" s="335" t="str">
        <f>IFERROR(VLOOKUP($A17,TableHandbook[],I$2,FALSE),"")</f>
        <v/>
      </c>
      <c r="J17" s="335" t="str">
        <f>IFERROR(VLOOKUP($A17,TableHandbook[],J$2,FALSE),"")</f>
        <v/>
      </c>
      <c r="K17" s="335" t="str">
        <f>IFERROR(VLOOKUP($A17,TableHandbook[],K$2,FALSE),"")</f>
        <v/>
      </c>
      <c r="L17" s="58"/>
      <c r="M17" s="324">
        <v>7</v>
      </c>
      <c r="N17" s="336"/>
      <c r="O17" s="336"/>
    </row>
    <row r="18" spans="1:16" s="326" customFormat="1" ht="4.5" customHeight="1" x14ac:dyDescent="0.15">
      <c r="A18" s="327"/>
      <c r="B18" s="328"/>
      <c r="C18" s="328"/>
      <c r="D18" s="329"/>
      <c r="E18" s="328"/>
      <c r="F18" s="330"/>
      <c r="G18" s="328"/>
      <c r="H18" s="331"/>
      <c r="I18" s="332"/>
      <c r="J18" s="332"/>
      <c r="K18" s="332"/>
      <c r="L18" s="184"/>
      <c r="M18" s="324"/>
      <c r="N18" s="325"/>
      <c r="O18" s="325"/>
      <c r="P18" s="325"/>
    </row>
    <row r="19" spans="1:16" s="337" customFormat="1" ht="21" customHeight="1" x14ac:dyDescent="0.15">
      <c r="A19" s="318" t="str">
        <f>IFERROR(IF(HLOOKUP($L$6,RangeUnitsetsECEPR,M19,FALSE)=0,"",HLOOKUP($L$6,RangeUnitsetsECEPR,M19,FALSE)),"")</f>
        <v/>
      </c>
      <c r="B19" s="333" t="str">
        <f>IFERROR(IF(VLOOKUP($A19,TableHandbook[],2,FALSE)=0,"",VLOOKUP($A19,TableHandbook[],2,FALSE)),"")</f>
        <v/>
      </c>
      <c r="C19" s="333" t="str">
        <f>IFERROR(IF(VLOOKUP($A19,TableHandbook[],3,FALSE)=0,"",VLOOKUP($A19,TableHandbook[],3,FALSE)),"")</f>
        <v/>
      </c>
      <c r="D19" s="320" t="str">
        <f>IFERROR(IF(VLOOKUP($A19,TableHandbook[],4,FALSE)=0,"",VLOOKUP($A19,TableHandbook[],4,FALSE)),"")</f>
        <v/>
      </c>
      <c r="E19" s="319" t="str">
        <f>IF(OR(A19="",A19="--"),"",VLOOKUP($D$7,TableStudyPeriods[],5,FALSE))</f>
        <v/>
      </c>
      <c r="F19" s="321" t="str">
        <f>IFERROR(IF(VLOOKUP($A19,TableHandbook[],6,FALSE)=0,"",VLOOKUP($A19,TableHandbook[],6,FALSE)),"")</f>
        <v/>
      </c>
      <c r="G19" s="333" t="str">
        <f>IFERROR(IF(VLOOKUP($A19,TableHandbook[],5,FALSE)=0,"",VLOOKUP($A19,TableHandbook[],5,FALSE)),"")</f>
        <v/>
      </c>
      <c r="H19" s="334" t="str">
        <f>IFERROR(VLOOKUP($A19,TableHandbook[],H$2,FALSE),"")</f>
        <v/>
      </c>
      <c r="I19" s="335" t="str">
        <f>IFERROR(VLOOKUP($A19,TableHandbook[],I$2,FALSE),"")</f>
        <v/>
      </c>
      <c r="J19" s="335" t="str">
        <f>IFERROR(VLOOKUP($A19,TableHandbook[],J$2,FALSE),"")</f>
        <v/>
      </c>
      <c r="K19" s="335" t="str">
        <f>IFERROR(VLOOKUP($A19,TableHandbook[],K$2,FALSE),"")</f>
        <v/>
      </c>
      <c r="L19" s="58"/>
      <c r="M19" s="324">
        <v>8</v>
      </c>
      <c r="N19" s="336"/>
      <c r="O19" s="336"/>
    </row>
    <row r="20" spans="1:16" s="337" customFormat="1" ht="21" customHeight="1" x14ac:dyDescent="0.15">
      <c r="A20" s="318" t="str">
        <f>IFERROR(IF(HLOOKUP($L$6,RangeUnitsetsECEPR,M20,FALSE)=0,"",HLOOKUP($L$6,RangeUnitsetsECEPR,M20,FALSE)),"")</f>
        <v/>
      </c>
      <c r="B20" s="333" t="str">
        <f>IFERROR(IF(VLOOKUP($A20,TableHandbook[],2,FALSE)=0,"",VLOOKUP($A20,TableHandbook[],2,FALSE)),"")</f>
        <v/>
      </c>
      <c r="C20" s="333" t="str">
        <f>IFERROR(IF(VLOOKUP($A20,TableHandbook[],3,FALSE)=0,"",VLOOKUP($A20,TableHandbook[],3,FALSE)),"")</f>
        <v/>
      </c>
      <c r="D20" s="338" t="str">
        <f>IFERROR(IF(VLOOKUP($A20,TableHandbook[],4,FALSE)=0,"",VLOOKUP($A20,TableHandbook[],4,FALSE)),"")</f>
        <v/>
      </c>
      <c r="E20" s="333" t="str">
        <f>IF(A20="","",E19)</f>
        <v/>
      </c>
      <c r="F20" s="321" t="str">
        <f>IFERROR(IF(VLOOKUP($A20,TableHandbook[],6,FALSE)=0,"",VLOOKUP($A20,TableHandbook[],6,FALSE)),"")</f>
        <v/>
      </c>
      <c r="G20" s="333" t="str">
        <f>IFERROR(IF(VLOOKUP($A20,TableHandbook[],5,FALSE)=0,"",VLOOKUP($A20,TableHandbook[],5,FALSE)),"")</f>
        <v/>
      </c>
      <c r="H20" s="334" t="str">
        <f>IFERROR(VLOOKUP($A20,TableHandbook[],H$2,FALSE),"")</f>
        <v/>
      </c>
      <c r="I20" s="335" t="str">
        <f>IFERROR(VLOOKUP($A20,TableHandbook[],I$2,FALSE),"")</f>
        <v/>
      </c>
      <c r="J20" s="335" t="str">
        <f>IFERROR(VLOOKUP($A20,TableHandbook[],J$2,FALSE),"")</f>
        <v/>
      </c>
      <c r="K20" s="335" t="str">
        <f>IFERROR(VLOOKUP($A20,TableHandbook[],K$2,FALSE),"")</f>
        <v/>
      </c>
      <c r="L20" s="58"/>
      <c r="M20" s="324">
        <v>9</v>
      </c>
      <c r="N20" s="336"/>
      <c r="O20" s="336"/>
    </row>
    <row r="21" spans="1:16" s="314" customFormat="1" ht="21" x14ac:dyDescent="0.25">
      <c r="A21" s="307" t="s">
        <v>574</v>
      </c>
      <c r="B21" s="307"/>
      <c r="C21" s="307" t="s">
        <v>362</v>
      </c>
      <c r="D21" s="308" t="s">
        <v>363</v>
      </c>
      <c r="E21" s="315" t="s">
        <v>368</v>
      </c>
      <c r="F21" s="307" t="s">
        <v>571</v>
      </c>
      <c r="G21" s="307" t="s">
        <v>572</v>
      </c>
      <c r="H21" s="316" t="str">
        <f>H9</f>
        <v>SP1</v>
      </c>
      <c r="I21" s="317" t="str">
        <f t="shared" ref="I21:L21" si="0">I9</f>
        <v>SP2</v>
      </c>
      <c r="J21" s="317" t="str">
        <f t="shared" si="0"/>
        <v>SP3</v>
      </c>
      <c r="K21" s="317" t="str">
        <f t="shared" si="0"/>
        <v>SP4</v>
      </c>
      <c r="L21" s="307" t="str">
        <f t="shared" si="0"/>
        <v>Notes / Progress</v>
      </c>
      <c r="M21" s="339"/>
      <c r="N21" s="313"/>
      <c r="O21" s="313"/>
    </row>
    <row r="22" spans="1:16" s="326" customFormat="1" ht="21" customHeight="1" x14ac:dyDescent="0.15">
      <c r="A22" s="318" t="str">
        <f>IFERROR(IF(HLOOKUP($L$6,RangeUnitsetsECEPR,M22,FALSE)=0,"",HLOOKUP($L$6,RangeUnitsetsECEPR,M22,FALSE)),"")</f>
        <v/>
      </c>
      <c r="B22" s="333" t="str">
        <f>IFERROR(IF(VLOOKUP($A22,TableHandbook[],2,FALSE)=0,"",VLOOKUP($A22,TableHandbook[],2,FALSE)),"")</f>
        <v/>
      </c>
      <c r="C22" s="333" t="str">
        <f>IFERROR(IF(VLOOKUP($A22,TableHandbook[],3,FALSE)=0,"",VLOOKUP($A22,TableHandbook[],3,FALSE)),"")</f>
        <v/>
      </c>
      <c r="D22" s="340" t="str">
        <f>IFERROR(IF(VLOOKUP($A22,TableHandbook[],4,FALSE)=0,"",VLOOKUP($A22,TableHandbook[],4,FALSE)),"")</f>
        <v/>
      </c>
      <c r="E22" s="333" t="str">
        <f>IF(OR(A22="",A22="--"),"",VLOOKUP($D$7,TableStudyPeriods[],2,FALSE))</f>
        <v/>
      </c>
      <c r="F22" s="321" t="str">
        <f>IFERROR(IF(VLOOKUP($A22,TableHandbook[],6,FALSE)=0,"",VLOOKUP($A22,TableHandbook[],6,FALSE)),"")</f>
        <v/>
      </c>
      <c r="G22" s="319" t="str">
        <f>IFERROR(IF(VLOOKUP($A22,TableHandbook[],5,FALSE)=0,"",VLOOKUP($A22,TableHandbook[],5,FALSE)),"")</f>
        <v/>
      </c>
      <c r="H22" s="322" t="str">
        <f>IFERROR(VLOOKUP($A22,TableHandbook[],H$2,FALSE),"")</f>
        <v/>
      </c>
      <c r="I22" s="323" t="str">
        <f>IFERROR(VLOOKUP($A22,TableHandbook[],I$2,FALSE),"")</f>
        <v/>
      </c>
      <c r="J22" s="323" t="str">
        <f>IFERROR(VLOOKUP($A22,TableHandbook[],J$2,FALSE),"")</f>
        <v/>
      </c>
      <c r="K22" s="323" t="str">
        <f>IFERROR(VLOOKUP($A22,TableHandbook[],K$2,FALSE),"")</f>
        <v/>
      </c>
      <c r="L22" s="57"/>
      <c r="M22" s="324">
        <v>10</v>
      </c>
      <c r="N22" s="325"/>
      <c r="O22" s="325"/>
    </row>
    <row r="23" spans="1:16" s="326" customFormat="1" ht="21" customHeight="1" x14ac:dyDescent="0.15">
      <c r="A23" s="318" t="str">
        <f>IFERROR(IF(HLOOKUP($L$6,RangeUnitsetsECEPR,M23,FALSE)=0,"",HLOOKUP($L$6,RangeUnitsetsECEPR,M23,FALSE)),"")</f>
        <v/>
      </c>
      <c r="B23" s="333" t="str">
        <f>IFERROR(IF(VLOOKUP($A23,TableHandbook[],2,FALSE)=0,"",VLOOKUP($A23,TableHandbook[],2,FALSE)),"")</f>
        <v/>
      </c>
      <c r="C23" s="333" t="str">
        <f>IFERROR(IF(VLOOKUP($A23,TableHandbook[],3,FALSE)=0,"",VLOOKUP($A23,TableHandbook[],3,FALSE)),"")</f>
        <v/>
      </c>
      <c r="D23" s="338" t="str">
        <f>IFERROR(IF(VLOOKUP($A23,TableHandbook[],4,FALSE)=0,"",VLOOKUP($A23,TableHandbook[],4,FALSE)),"")</f>
        <v/>
      </c>
      <c r="E23" s="333" t="str">
        <f>IF(A23="","",E22)</f>
        <v/>
      </c>
      <c r="F23" s="321" t="str">
        <f>IFERROR(IF(VLOOKUP($A23,TableHandbook[],6,FALSE)=0,"",VLOOKUP($A23,TableHandbook[],6,FALSE)),"")</f>
        <v/>
      </c>
      <c r="G23" s="319" t="str">
        <f>IFERROR(IF(VLOOKUP($A23,TableHandbook[],5,FALSE)=0,"",VLOOKUP($A23,TableHandbook[],5,FALSE)),"")</f>
        <v/>
      </c>
      <c r="H23" s="322" t="str">
        <f>IFERROR(VLOOKUP($A23,TableHandbook[],H$2,FALSE),"")</f>
        <v/>
      </c>
      <c r="I23" s="323" t="str">
        <f>IFERROR(VLOOKUP($A23,TableHandbook[],I$2,FALSE),"")</f>
        <v/>
      </c>
      <c r="J23" s="323" t="str">
        <f>IFERROR(VLOOKUP($A23,TableHandbook[],J$2,FALSE),"")</f>
        <v/>
      </c>
      <c r="K23" s="323" t="str">
        <f>IFERROR(VLOOKUP($A23,TableHandbook[],K$2,FALSE),"")</f>
        <v/>
      </c>
      <c r="L23" s="57"/>
      <c r="M23" s="324">
        <v>11</v>
      </c>
      <c r="N23" s="325"/>
      <c r="O23" s="325"/>
    </row>
    <row r="24" spans="1:16" s="326" customFormat="1" ht="4.5" customHeight="1" x14ac:dyDescent="0.15">
      <c r="A24" s="327"/>
      <c r="B24" s="328"/>
      <c r="C24" s="328"/>
      <c r="D24" s="329"/>
      <c r="E24" s="328"/>
      <c r="F24" s="330"/>
      <c r="G24" s="328"/>
      <c r="H24" s="331"/>
      <c r="I24" s="332"/>
      <c r="J24" s="332"/>
      <c r="K24" s="332"/>
      <c r="L24" s="184"/>
      <c r="M24" s="324"/>
      <c r="N24" s="325"/>
      <c r="O24" s="325"/>
      <c r="P24" s="325"/>
    </row>
    <row r="25" spans="1:16" s="326" customFormat="1" ht="21" customHeight="1" x14ac:dyDescent="0.15">
      <c r="A25" s="318" t="str">
        <f>IFERROR(IF(HLOOKUP($L$6,RangeUnitsetsECEPR,M25,FALSE)=0,"",HLOOKUP($L$6,RangeUnitsetsECEPR,M25,FALSE)),"")</f>
        <v/>
      </c>
      <c r="B25" s="333" t="str">
        <f>IFERROR(IF(VLOOKUP($A25,TableHandbook[],2,FALSE)=0,"",VLOOKUP($A25,TableHandbook[],2,FALSE)),"")</f>
        <v/>
      </c>
      <c r="C25" s="333" t="str">
        <f>IFERROR(IF(VLOOKUP($A25,TableHandbook[],3,FALSE)=0,"",VLOOKUP($A25,TableHandbook[],3,FALSE)),"")</f>
        <v/>
      </c>
      <c r="D25" s="338" t="str">
        <f>IFERROR(IF(VLOOKUP($A25,TableHandbook[],4,FALSE)=0,"",VLOOKUP($A25,TableHandbook[],4,FALSE)),"")</f>
        <v/>
      </c>
      <c r="E25" s="333" t="str">
        <f>IF(OR(A25="",A25="--"),"",VLOOKUP($D$7,TableStudyPeriods[],3,FALSE))</f>
        <v/>
      </c>
      <c r="F25" s="321" t="str">
        <f>IFERROR(IF(VLOOKUP($A25,TableHandbook[],6,FALSE)=0,"",VLOOKUP($A25,TableHandbook[],6,FALSE)),"")</f>
        <v/>
      </c>
      <c r="G25" s="319" t="str">
        <f>IFERROR(IF(VLOOKUP($A25,TableHandbook[],5,FALSE)=0,"",VLOOKUP($A25,TableHandbook[],5,FALSE)),"")</f>
        <v/>
      </c>
      <c r="H25" s="322" t="str">
        <f>IFERROR(VLOOKUP($A25,TableHandbook[],H$2,FALSE),"")</f>
        <v/>
      </c>
      <c r="I25" s="323" t="str">
        <f>IFERROR(VLOOKUP($A25,TableHandbook[],I$2,FALSE),"")</f>
        <v/>
      </c>
      <c r="J25" s="323" t="str">
        <f>IFERROR(VLOOKUP($A25,TableHandbook[],J$2,FALSE),"")</f>
        <v/>
      </c>
      <c r="K25" s="323" t="str">
        <f>IFERROR(VLOOKUP($A25,TableHandbook[],K$2,FALSE),"")</f>
        <v/>
      </c>
      <c r="L25" s="57"/>
      <c r="M25" s="324">
        <v>12</v>
      </c>
      <c r="N25" s="325"/>
      <c r="O25" s="325"/>
    </row>
    <row r="26" spans="1:16" s="326" customFormat="1" ht="21" customHeight="1" x14ac:dyDescent="0.15">
      <c r="A26" s="318" t="str">
        <f>IFERROR(IF(HLOOKUP($L$6,RangeUnitsetsECEPR,M26,FALSE)=0,"",HLOOKUP($L$6,RangeUnitsetsECEPR,M26,FALSE)),"")</f>
        <v/>
      </c>
      <c r="B26" s="333" t="str">
        <f>IFERROR(IF(VLOOKUP($A26,TableHandbook[],2,FALSE)=0,"",VLOOKUP($A26,TableHandbook[],2,FALSE)),"")</f>
        <v/>
      </c>
      <c r="C26" s="333" t="str">
        <f>IFERROR(IF(VLOOKUP($A26,TableHandbook[],3,FALSE)=0,"",VLOOKUP($A26,TableHandbook[],3,FALSE)),"")</f>
        <v/>
      </c>
      <c r="D26" s="338" t="str">
        <f>IFERROR(IF(VLOOKUP($A26,TableHandbook[],4,FALSE)=0,"",VLOOKUP($A26,TableHandbook[],4,FALSE)),"")</f>
        <v/>
      </c>
      <c r="E26" s="333" t="str">
        <f>IF(A26="","",E25)</f>
        <v/>
      </c>
      <c r="F26" s="321" t="str">
        <f>IFERROR(IF(VLOOKUP($A26,TableHandbook[],6,FALSE)=0,"",VLOOKUP($A26,TableHandbook[],6,FALSE)),"")</f>
        <v/>
      </c>
      <c r="G26" s="319" t="str">
        <f>IFERROR(IF(VLOOKUP($A26,TableHandbook[],5,FALSE)=0,"",VLOOKUP($A26,TableHandbook[],5,FALSE)),"")</f>
        <v/>
      </c>
      <c r="H26" s="322" t="str">
        <f>IFERROR(VLOOKUP($A26,TableHandbook[],H$2,FALSE),"")</f>
        <v/>
      </c>
      <c r="I26" s="323" t="str">
        <f>IFERROR(VLOOKUP($A26,TableHandbook[],I$2,FALSE),"")</f>
        <v/>
      </c>
      <c r="J26" s="323" t="str">
        <f>IFERROR(VLOOKUP($A26,TableHandbook[],J$2,FALSE),"")</f>
        <v/>
      </c>
      <c r="K26" s="323" t="str">
        <f>IFERROR(VLOOKUP($A26,TableHandbook[],K$2,FALSE),"")</f>
        <v/>
      </c>
      <c r="L26" s="57"/>
      <c r="M26" s="324">
        <v>13</v>
      </c>
      <c r="N26" s="325"/>
      <c r="O26" s="325"/>
    </row>
    <row r="27" spans="1:16" s="326" customFormat="1" ht="4.5" customHeight="1" x14ac:dyDescent="0.15">
      <c r="A27" s="327"/>
      <c r="B27" s="328"/>
      <c r="C27" s="328"/>
      <c r="D27" s="329"/>
      <c r="E27" s="328"/>
      <c r="F27" s="330"/>
      <c r="G27" s="328"/>
      <c r="H27" s="331"/>
      <c r="I27" s="332"/>
      <c r="J27" s="332"/>
      <c r="K27" s="332"/>
      <c r="L27" s="184"/>
      <c r="M27" s="324"/>
      <c r="N27" s="325"/>
      <c r="O27" s="325"/>
      <c r="P27" s="325"/>
    </row>
    <row r="28" spans="1:16" s="326" customFormat="1" ht="21" customHeight="1" x14ac:dyDescent="0.15">
      <c r="A28" s="318" t="str">
        <f>IFERROR(IF(HLOOKUP($L$6,RangeUnitsetsECEPR,M28,FALSE)=0,"",HLOOKUP($L$6,RangeUnitsetsECEPR,M28,FALSE)),"")</f>
        <v/>
      </c>
      <c r="B28" s="333" t="str">
        <f>IFERROR(IF(VLOOKUP($A28,TableHandbook[],2,FALSE)=0,"",VLOOKUP($A28,TableHandbook[],2,FALSE)),"")</f>
        <v/>
      </c>
      <c r="C28" s="333" t="str">
        <f>IFERROR(IF(VLOOKUP($A28,TableHandbook[],3,FALSE)=0,"",VLOOKUP($A28,TableHandbook[],3,FALSE)),"")</f>
        <v/>
      </c>
      <c r="D28" s="338" t="str">
        <f>IFERROR(IF(VLOOKUP($A28,TableHandbook[],4,FALSE)=0,"",VLOOKUP($A28,TableHandbook[],4,FALSE)),"")</f>
        <v/>
      </c>
      <c r="E28" s="333" t="str">
        <f>IF(OR(A28="",A28="--"),"",VLOOKUP($D$7,TableStudyPeriods[],4,FALSE))</f>
        <v/>
      </c>
      <c r="F28" s="321" t="str">
        <f>IFERROR(IF(VLOOKUP($A28,TableHandbook[],6,FALSE)=0,"",VLOOKUP($A28,TableHandbook[],6,FALSE)),"")</f>
        <v/>
      </c>
      <c r="G28" s="319" t="str">
        <f>IFERROR(IF(VLOOKUP($A28,TableHandbook[],5,FALSE)=0,"",VLOOKUP($A28,TableHandbook[],5,FALSE)),"")</f>
        <v/>
      </c>
      <c r="H28" s="334" t="str">
        <f>IFERROR(VLOOKUP($A28,TableHandbook[],H$2,FALSE),"")</f>
        <v/>
      </c>
      <c r="I28" s="335" t="str">
        <f>IFERROR(VLOOKUP($A28,TableHandbook[],I$2,FALSE),"")</f>
        <v/>
      </c>
      <c r="J28" s="335" t="str">
        <f>IFERROR(VLOOKUP($A28,TableHandbook[],J$2,FALSE),"")</f>
        <v/>
      </c>
      <c r="K28" s="335" t="str">
        <f>IFERROR(VLOOKUP($A28,TableHandbook[],K$2,FALSE),"")</f>
        <v/>
      </c>
      <c r="L28" s="57"/>
      <c r="M28" s="324">
        <v>14</v>
      </c>
      <c r="N28" s="325"/>
      <c r="O28" s="325"/>
    </row>
    <row r="29" spans="1:16" s="326" customFormat="1" ht="21" customHeight="1" x14ac:dyDescent="0.15">
      <c r="A29" s="318" t="str">
        <f>IFERROR(IF(HLOOKUP($L$6,RangeUnitsetsECEPR,M29,FALSE)=0,"",HLOOKUP($L$6,RangeUnitsetsECEPR,M29,FALSE)),"")</f>
        <v/>
      </c>
      <c r="B29" s="333" t="str">
        <f>IFERROR(IF(VLOOKUP($A29,TableHandbook[],2,FALSE)=0,"",VLOOKUP($A29,TableHandbook[],2,FALSE)),"")</f>
        <v/>
      </c>
      <c r="C29" s="333" t="str">
        <f>IFERROR(IF(VLOOKUP($A29,TableHandbook[],3,FALSE)=0,"",VLOOKUP($A29,TableHandbook[],3,FALSE)),"")</f>
        <v/>
      </c>
      <c r="D29" s="338" t="str">
        <f>IFERROR(IF(VLOOKUP($A29,TableHandbook[],4,FALSE)=0,"",VLOOKUP($A29,TableHandbook[],4,FALSE)),"")</f>
        <v/>
      </c>
      <c r="E29" s="333" t="str">
        <f>IF(A29="","",E28)</f>
        <v/>
      </c>
      <c r="F29" s="321" t="str">
        <f>IFERROR(IF(VLOOKUP($A29,TableHandbook[],6,FALSE)=0,"",VLOOKUP($A29,TableHandbook[],6,FALSE)),"")</f>
        <v/>
      </c>
      <c r="G29" s="319" t="str">
        <f>IFERROR(IF(VLOOKUP($A29,TableHandbook[],5,FALSE)=0,"",VLOOKUP($A29,TableHandbook[],5,FALSE)),"")</f>
        <v/>
      </c>
      <c r="H29" s="334" t="str">
        <f>IFERROR(VLOOKUP($A29,TableHandbook[],H$2,FALSE),"")</f>
        <v/>
      </c>
      <c r="I29" s="335" t="str">
        <f>IFERROR(VLOOKUP($A29,TableHandbook[],I$2,FALSE),"")</f>
        <v/>
      </c>
      <c r="J29" s="335" t="str">
        <f>IFERROR(VLOOKUP($A29,TableHandbook[],J$2,FALSE),"")</f>
        <v/>
      </c>
      <c r="K29" s="335" t="str">
        <f>IFERROR(VLOOKUP($A29,TableHandbook[],K$2,FALSE),"")</f>
        <v/>
      </c>
      <c r="L29" s="57"/>
      <c r="M29" s="324">
        <v>15</v>
      </c>
      <c r="N29" s="325"/>
      <c r="O29" s="325"/>
    </row>
    <row r="30" spans="1:16" s="337" customFormat="1" ht="4.5" customHeight="1" x14ac:dyDescent="0.15">
      <c r="A30" s="327"/>
      <c r="B30" s="328"/>
      <c r="C30" s="328"/>
      <c r="D30" s="329"/>
      <c r="E30" s="328"/>
      <c r="F30" s="330"/>
      <c r="G30" s="328"/>
      <c r="H30" s="331"/>
      <c r="I30" s="332"/>
      <c r="J30" s="332"/>
      <c r="K30" s="332"/>
      <c r="L30" s="184"/>
      <c r="M30" s="324"/>
      <c r="N30" s="336"/>
      <c r="O30" s="336"/>
    </row>
    <row r="31" spans="1:16" s="337" customFormat="1" ht="21" customHeight="1" x14ac:dyDescent="0.15">
      <c r="A31" s="318" t="str">
        <f>IFERROR(IF(HLOOKUP($L$6,RangeUnitsetsECEPR,M31,FALSE)=0,"",HLOOKUP($L$6,RangeUnitsetsECEPR,M31,FALSE)),"")</f>
        <v/>
      </c>
      <c r="B31" s="333" t="str">
        <f>IFERROR(IF(VLOOKUP($A31,TableHandbook[],2,FALSE)=0,"",VLOOKUP($A31,TableHandbook[],2,FALSE)),"")</f>
        <v/>
      </c>
      <c r="C31" s="333" t="str">
        <f>IFERROR(IF(VLOOKUP($A31,TableHandbook[],3,FALSE)=0,"",VLOOKUP($A31,TableHandbook[],3,FALSE)),"")</f>
        <v/>
      </c>
      <c r="D31" s="338" t="str">
        <f>IFERROR(IF(VLOOKUP($A31,TableHandbook[],4,FALSE)=0,"",VLOOKUP($A31,TableHandbook[],4,FALSE)),"")</f>
        <v/>
      </c>
      <c r="E31" s="333" t="str">
        <f>IF(OR(A31="",A31="--"),"",VLOOKUP($D$7,TableStudyPeriods[],5,FALSE))</f>
        <v/>
      </c>
      <c r="F31" s="321" t="str">
        <f>IFERROR(IF(VLOOKUP($A31,TableHandbook[],6,FALSE)=0,"",VLOOKUP($A31,TableHandbook[],6,FALSE)),"")</f>
        <v/>
      </c>
      <c r="G31" s="319" t="str">
        <f>IFERROR(IF(VLOOKUP($A31,TableHandbook[],5,FALSE)=0,"",VLOOKUP($A31,TableHandbook[],5,FALSE)),"")</f>
        <v/>
      </c>
      <c r="H31" s="334" t="str">
        <f>IFERROR(VLOOKUP($A31,TableHandbook[],H$2,FALSE),"")</f>
        <v/>
      </c>
      <c r="I31" s="335" t="str">
        <f>IFERROR(VLOOKUP($A31,TableHandbook[],I$2,FALSE),"")</f>
        <v/>
      </c>
      <c r="J31" s="335" t="str">
        <f>IFERROR(VLOOKUP($A31,TableHandbook[],J$2,FALSE),"")</f>
        <v/>
      </c>
      <c r="K31" s="335" t="str">
        <f>IFERROR(VLOOKUP($A31,TableHandbook[],K$2,FALSE),"")</f>
        <v/>
      </c>
      <c r="L31" s="57"/>
      <c r="M31" s="324">
        <v>16</v>
      </c>
      <c r="N31" s="336"/>
      <c r="O31" s="336"/>
    </row>
    <row r="32" spans="1:16" s="337" customFormat="1" ht="21" customHeight="1" x14ac:dyDescent="0.15">
      <c r="A32" s="318" t="str">
        <f>IFERROR(IF(HLOOKUP($L$6,RangeUnitsetsECEPR,M32,FALSE)=0,"",HLOOKUP($L$6,RangeUnitsetsECEPR,M32,FALSE)),"")</f>
        <v/>
      </c>
      <c r="B32" s="333" t="str">
        <f>IFERROR(IF(VLOOKUP($A32,TableHandbook[],2,FALSE)=0,"",VLOOKUP($A32,TableHandbook[],2,FALSE)),"")</f>
        <v/>
      </c>
      <c r="C32" s="333" t="str">
        <f>IFERROR(IF(VLOOKUP($A32,TableHandbook[],3,FALSE)=0,"",VLOOKUP($A32,TableHandbook[],3,FALSE)),"")</f>
        <v/>
      </c>
      <c r="D32" s="338" t="str">
        <f>IFERROR(IF(VLOOKUP($A32,TableHandbook[],4,FALSE)=0,"",VLOOKUP($A32,TableHandbook[],4,FALSE)),"")</f>
        <v/>
      </c>
      <c r="E32" s="333" t="str">
        <f>IF(OR(A32="",A32="--"),"",VLOOKUP($D$7,TableStudyPeriods[],5,FALSE))</f>
        <v/>
      </c>
      <c r="F32" s="321" t="str">
        <f>IFERROR(IF(VLOOKUP($A32,TableHandbook[],6,FALSE)=0,"",VLOOKUP($A32,TableHandbook[],6,FALSE)),"")</f>
        <v/>
      </c>
      <c r="G32" s="319" t="str">
        <f>IFERROR(IF(VLOOKUP($A32,TableHandbook[],5,FALSE)=0,"",VLOOKUP($A32,TableHandbook[],5,FALSE)),"")</f>
        <v/>
      </c>
      <c r="H32" s="334" t="str">
        <f>IFERROR(VLOOKUP($A32,TableHandbook[],H$2,FALSE),"")</f>
        <v/>
      </c>
      <c r="I32" s="335" t="str">
        <f>IFERROR(VLOOKUP($A32,TableHandbook[],I$2,FALSE),"")</f>
        <v/>
      </c>
      <c r="J32" s="335" t="str">
        <f>IFERROR(VLOOKUP($A32,TableHandbook[],J$2,FALSE),"")</f>
        <v/>
      </c>
      <c r="K32" s="335" t="str">
        <f>IFERROR(VLOOKUP($A32,TableHandbook[],K$2,FALSE),"")</f>
        <v/>
      </c>
      <c r="L32" s="57"/>
      <c r="M32" s="324">
        <v>17</v>
      </c>
      <c r="N32" s="336"/>
      <c r="O32" s="336"/>
    </row>
    <row r="33" spans="1:15" s="326" customFormat="1" ht="15" customHeight="1" x14ac:dyDescent="0.15">
      <c r="A33" s="341"/>
      <c r="B33" s="342"/>
      <c r="C33" s="342"/>
      <c r="D33" s="343"/>
      <c r="E33" s="342"/>
      <c r="F33" s="344"/>
      <c r="G33" s="341"/>
      <c r="H33" s="341"/>
      <c r="I33" s="341"/>
      <c r="J33" s="341"/>
      <c r="K33" s="341"/>
      <c r="L33" s="305"/>
      <c r="M33" s="345"/>
      <c r="N33" s="325"/>
      <c r="O33" s="325"/>
    </row>
    <row r="34" spans="1:15" ht="21" customHeight="1" x14ac:dyDescent="0.25">
      <c r="A34" s="346" t="s">
        <v>576</v>
      </c>
      <c r="B34" s="346"/>
      <c r="C34" s="346"/>
      <c r="D34" s="346"/>
      <c r="E34" s="346"/>
      <c r="F34" s="346"/>
      <c r="G34" s="346"/>
      <c r="H34" s="346"/>
      <c r="I34" s="346"/>
      <c r="J34" s="346"/>
      <c r="K34" s="346"/>
      <c r="L34" s="346"/>
    </row>
    <row r="35" spans="1:15" s="348" customFormat="1" ht="17.25" x14ac:dyDescent="0.2">
      <c r="A35" s="32" t="s">
        <v>577</v>
      </c>
      <c r="B35" s="32"/>
      <c r="C35" s="32"/>
      <c r="D35" s="33"/>
      <c r="E35" s="33"/>
      <c r="F35" s="33"/>
      <c r="G35" s="33"/>
      <c r="H35" s="33"/>
      <c r="I35" s="33"/>
      <c r="J35" s="33"/>
      <c r="K35" s="33"/>
      <c r="L35" s="33"/>
      <c r="M35" s="347"/>
      <c r="N35" s="347"/>
      <c r="O35" s="347"/>
    </row>
    <row r="36" spans="1:15" x14ac:dyDescent="0.25">
      <c r="A36" s="349" t="s">
        <v>578</v>
      </c>
      <c r="B36" s="349"/>
      <c r="C36" s="349"/>
      <c r="D36" s="349"/>
      <c r="E36" s="350"/>
      <c r="F36" s="351"/>
      <c r="G36" s="352"/>
      <c r="H36" s="352"/>
      <c r="I36" s="352"/>
      <c r="J36" s="352"/>
      <c r="K36" s="352"/>
      <c r="L36" s="352" t="s">
        <v>579</v>
      </c>
    </row>
  </sheetData>
  <sheetProtection algorithmName="SHA-512" hashValue="sp7BRHqjYwOtrDcNTHm3AURBqEov41eS5X4alwiqzl5Ryj0O9RhdRAaowrcRKTxvKE5V8H5Epv7pHw+P84+d2A==" saltValue="f9ky7XplPiZYYybjCMJCvg==" spinCount="100000" sheet="1" objects="1" scenarios="1"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95"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22" customFormat="1" ht="15" customHeight="1" x14ac:dyDescent="0.15">
      <c r="A21" s="153"/>
      <c r="B21" s="154"/>
      <c r="C21" s="154"/>
      <c r="D21" s="155"/>
      <c r="E21" s="154"/>
      <c r="F21" s="156"/>
      <c r="G21" s="153"/>
      <c r="H21" s="153"/>
      <c r="I21" s="153"/>
      <c r="J21" s="153"/>
      <c r="K21" s="153"/>
      <c r="L21" s="157"/>
      <c r="M21" s="144"/>
      <c r="N21" s="20"/>
      <c r="O21" s="20"/>
      <c r="P21" s="21"/>
      <c r="Q21" s="21"/>
      <c r="R21" s="21"/>
      <c r="S21" s="21"/>
      <c r="T21" s="21"/>
      <c r="U21" s="21"/>
      <c r="V21" s="21"/>
      <c r="W21" s="21"/>
    </row>
    <row r="22" spans="1:23" s="42" customFormat="1" ht="17.25" x14ac:dyDescent="0.25">
      <c r="A22" s="173" t="s">
        <v>582</v>
      </c>
      <c r="B22" s="90"/>
      <c r="C22" s="90"/>
      <c r="D22" s="91"/>
      <c r="E22" s="92"/>
      <c r="F22" s="92"/>
      <c r="G22" s="92"/>
      <c r="H22" s="93" t="str">
        <f>H8</f>
        <v>2026 Availabilities</v>
      </c>
      <c r="I22" s="94"/>
      <c r="J22" s="95"/>
      <c r="K22" s="96"/>
      <c r="L22" s="97"/>
      <c r="M22" s="167"/>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9" t="str">
        <f>H9</f>
        <v>SP1</v>
      </c>
      <c r="I23" s="220" t="str">
        <f t="shared" ref="I23:L23" si="0">I9</f>
        <v>SP2</v>
      </c>
      <c r="J23" s="220" t="str">
        <f t="shared" si="0"/>
        <v>SP3</v>
      </c>
      <c r="K23" s="225" t="str">
        <f t="shared" si="0"/>
        <v>SP4</v>
      </c>
      <c r="L23" s="106" t="str">
        <f t="shared" si="0"/>
        <v>Notes / Progress</v>
      </c>
      <c r="M23" s="144"/>
      <c r="N23" s="16"/>
      <c r="O23" s="16"/>
      <c r="P23" s="16"/>
      <c r="Q23" s="16"/>
      <c r="R23" s="16"/>
      <c r="S23" s="16"/>
      <c r="T23" s="16"/>
      <c r="U23" s="16"/>
      <c r="V23" s="16"/>
      <c r="W23" s="16"/>
    </row>
    <row r="24" spans="1:23" x14ac:dyDescent="0.25">
      <c r="A24" s="151" t="str">
        <f t="shared" ref="A24:A32" si="1">IFERROR(IF(HLOOKUP($L$6,RangeUnitsetsOMEDUC,M24,FALSE)=0,"",HLOOKUP($L$6,RangeUnitsetsOMEDUC,M24,FALSE)),"")</f>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10</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1"/>
      <c r="M25" s="144">
        <v>11</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144">
        <v>12</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144">
        <v>13</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14</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15</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16</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1" t="str">
        <f>IFERROR(VLOOKUP($A31,TableHandbook[],H$2,FALSE),"")</f>
        <v/>
      </c>
      <c r="I31" s="222" t="str">
        <f>IFERROR(VLOOKUP($A31,TableHandbook[],I$2,FALSE),"")</f>
        <v/>
      </c>
      <c r="J31" s="222" t="str">
        <f>IFERROR(VLOOKUP($A31,TableHandbook[],J$2,FALSE),"")</f>
        <v/>
      </c>
      <c r="K31" s="229" t="str">
        <f>IFERROR(VLOOKUP($A31,TableHandbook[],K$2,FALSE),"")</f>
        <v/>
      </c>
      <c r="L31" s="51"/>
      <c r="M31" s="144">
        <v>17</v>
      </c>
      <c r="N31" s="16"/>
      <c r="O31" s="16"/>
      <c r="P31" s="16"/>
      <c r="Q31" s="16"/>
      <c r="R31" s="16"/>
      <c r="S31" s="16"/>
      <c r="T31" s="16"/>
      <c r="U31" s="16"/>
      <c r="V31" s="16"/>
      <c r="W31" s="16"/>
    </row>
    <row r="32" spans="1:23" x14ac:dyDescent="0.25">
      <c r="A32" s="151" t="str">
        <f t="shared" si="1"/>
        <v/>
      </c>
      <c r="B32" s="186" t="str">
        <f>IFERROR(IF(VLOOKUP($A32,TableHandbook[],2,FALSE)=0,"",VLOOKUP($A32,TableHandbook[],2,FALSE)),"")</f>
        <v/>
      </c>
      <c r="C32" s="186"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21" t="str">
        <f>IFERROR(VLOOKUP($A32,TableHandbook[],H$2,FALSE),"")</f>
        <v/>
      </c>
      <c r="I32" s="222" t="str">
        <f>IFERROR(VLOOKUP($A32,TableHandbook[],I$2,FALSE),"")</f>
        <v/>
      </c>
      <c r="J32" s="222" t="str">
        <f>IFERROR(VLOOKUP($A32,TableHandbook[],J$2,FALSE),"")</f>
        <v/>
      </c>
      <c r="K32" s="229" t="str">
        <f>IFERROR(VLOOKUP($A32,TableHandbook[],K$2,FALSE),"")</f>
        <v/>
      </c>
      <c r="L32" s="51"/>
      <c r="M32" s="144">
        <v>18</v>
      </c>
      <c r="N32" s="16"/>
      <c r="O32" s="16"/>
      <c r="P32" s="16"/>
      <c r="Q32" s="16"/>
      <c r="R32" s="16"/>
      <c r="S32" s="16"/>
      <c r="T32" s="16"/>
      <c r="U32" s="16"/>
      <c r="V32" s="16"/>
      <c r="W32" s="16"/>
    </row>
    <row r="33" spans="1:23" ht="15" customHeight="1" x14ac:dyDescent="0.25">
      <c r="A33" s="168"/>
      <c r="B33" s="169"/>
      <c r="C33" s="170"/>
      <c r="D33" s="170"/>
      <c r="E33" s="171"/>
      <c r="F33" s="172"/>
      <c r="G33" s="172"/>
      <c r="H33" s="153"/>
      <c r="I33" s="153"/>
      <c r="J33" s="153"/>
      <c r="K33" s="153"/>
      <c r="L33" s="154"/>
      <c r="M33" s="144"/>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33</v>
      </c>
      <c r="E5" s="11"/>
      <c r="F5" s="115" t="s">
        <v>564</v>
      </c>
      <c r="G5" s="11" t="str">
        <f>IFERROR(CONCATENATE(VLOOKUP(D5,TableCourses[],2,FALSE)," ",VLOOKUP(D5,TableCourses[],3,FALSE)),"")</f>
        <v>OM-APLING v.1</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4.5" customHeight="1" x14ac:dyDescent="0.15">
      <c r="A14" s="180"/>
      <c r="B14" s="181"/>
      <c r="C14" s="181"/>
      <c r="D14" s="182"/>
      <c r="E14" s="181"/>
      <c r="F14" s="183"/>
      <c r="G14" s="181"/>
      <c r="H14" s="223"/>
      <c r="I14" s="224"/>
      <c r="J14" s="224"/>
      <c r="K14" s="224"/>
      <c r="L14" s="184"/>
      <c r="M14" s="144"/>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6" t="str">
        <f>IFERROR(VLOOKUP($A15,TableHandbook[],H$2,FALSE),"")</f>
        <v/>
      </c>
      <c r="I15" s="227" t="str">
        <f>IFERROR(VLOOKUP($A15,TableHandbook[],I$2,FALSE),"")</f>
        <v/>
      </c>
      <c r="J15" s="227" t="str">
        <f>IFERROR(VLOOKUP($A15,TableHandbook[],J$2,FALSE),"")</f>
        <v/>
      </c>
      <c r="K15" s="227" t="str">
        <f>IFERROR(VLOOKUP($A15,TableHandbook[],K$2,FALSE),"")</f>
        <v/>
      </c>
      <c r="L15" s="58"/>
      <c r="M15" s="144">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7</v>
      </c>
      <c r="N16" s="29"/>
      <c r="O16" s="29"/>
      <c r="P16" s="30"/>
      <c r="Q16" s="30"/>
      <c r="R16" s="30"/>
      <c r="S16" s="30"/>
      <c r="T16" s="30"/>
      <c r="U16" s="30"/>
      <c r="V16" s="30"/>
      <c r="W16" s="30"/>
    </row>
    <row r="17" spans="1:23" s="22" customFormat="1" ht="4.5" customHeight="1" x14ac:dyDescent="0.15">
      <c r="A17" s="180"/>
      <c r="B17" s="181"/>
      <c r="C17" s="181"/>
      <c r="D17" s="182"/>
      <c r="E17" s="181"/>
      <c r="F17" s="183"/>
      <c r="G17" s="181"/>
      <c r="H17" s="223"/>
      <c r="I17" s="224"/>
      <c r="J17" s="224"/>
      <c r="K17" s="224"/>
      <c r="L17" s="184"/>
      <c r="M17" s="144"/>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7" t="str">
        <f>IFERROR(VLOOKUP($A18,TableHandbook[],K$2,FALSE),"")</f>
        <v/>
      </c>
      <c r="L18" s="58"/>
      <c r="M18" s="144">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9</v>
      </c>
      <c r="N19" s="29"/>
      <c r="O19" s="29"/>
      <c r="P19" s="30"/>
      <c r="Q19" s="30"/>
      <c r="R19" s="30"/>
      <c r="S19" s="30"/>
      <c r="T19" s="30"/>
      <c r="U19" s="30"/>
      <c r="V19" s="30"/>
      <c r="W19" s="30"/>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2.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702FBB4C-6ADF-4262-9F1C-6F0710538C55}">
  <ds:schemaRefs>
    <ds:schemaRef ds:uri="http://purl.org/dc/terms/"/>
    <ds:schemaRef ds:uri="http://www.w3.org/XML/1998/namespace"/>
    <ds:schemaRef ds:uri="http://purl.org/dc/dcmitype/"/>
    <ds:schemaRef ds:uri="http://purl.org/dc/elements/1.1/"/>
    <ds:schemaRef ds:uri="ba69df13-0c3c-4942-8695-6ca01564010c"/>
    <ds:schemaRef ds:uri="http://schemas.microsoft.com/office/infopath/2007/PartnerControls"/>
    <ds:schemaRef ds:uri="http://schemas.openxmlformats.org/package/2006/metadata/core-properties"/>
    <ds:schemaRef ds:uri="http://schemas.microsoft.com/office/2006/documentManagement/types"/>
    <ds:schemaRef ds:uri="http://schemas.microsoft.com/sharepoint/v4"/>
    <ds:schemaRef ds:uri="1f4c0b20-2c14-4291-851e-36bd297de4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2026-01-09T07:27:01Z</cp:lastPrinted>
  <dcterms:created xsi:type="dcterms:W3CDTF">2022-02-28T04:48:12Z</dcterms:created>
  <dcterms:modified xsi:type="dcterms:W3CDTF">2026-01-09T07:27:47Z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