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C2268E5C-CEBC-48C0-8244-1CE84BDE964C}" xr6:coauthVersionLast="47" xr6:coauthVersionMax="47" xr10:uidLastSave="{00000000-0000-0000-0000-000000000000}"/>
  <workbookProtection workbookAlgorithmName="SHA-512" workbookHashValue="TVUAA2+7jTarMR36zyby0WFwSdqd/YaFiB1R0Xjy1PJ0U1txKiYQQAo/se8S/hotbAS+kj8dOyoowVHs8JXvuQ==" workbookSaltValue="Q5DZ/yFAygxXr7AJtV/v6Q==" workbookSpinCount="100000" lockStructure="1"/>
  <bookViews>
    <workbookView xWindow="-120" yWindow="-120" windowWidth="29040" windowHeight="17520" tabRatio="778" firstSheet="7" activeTab="7"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r:id="rId8"/>
    <sheet name="Planner OM-APLING" sheetId="13" state="hidden"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<sst xmlns="http://schemas.openxmlformats.org/spreadsheetml/2006/main" count="3763" uniqueCount="645">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</sst>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74">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14" fontId="22" fillId="2" borderId="0" xfId="1" applyNumberFormat="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52"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19"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37" fillId="7" borderId="0" xfId="1" applyFont="1" applyFill="1" applyProtection="1"/>
    <xf numFmtId="0" fontId="1" fillId="0" borderId="0" xfId="1" applyAlignment="1" applyProtection="1">
      <alignment horizontal="center" vertical="center"/>
    </xf>
    <xf numFmtId="0" fontId="1" fillId="0" borderId="0" xfId="1" applyAlignment="1" applyProtection="1">
      <alignment horizontal="center" vertical="top"/>
    </xf>
    <xf numFmtId="0" fontId="23" fillId="8" borderId="31" xfId="1" applyFont="1" applyFill="1" applyBorder="1" applyAlignment="1" applyProtection="1">
      <alignment horizontal="center" vertical="center"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4" fillId="2" borderId="0" xfId="1" applyFont="1" applyFill="1" applyAlignment="1" applyProtection="1">
      <alignment vertical="center"/>
      <protection locked="0"/>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1" bestFit="1" customWidth="1"/>
    <col min="3" max="3" width="13.875" style="161" bestFit="1" customWidth="1"/>
    <col min="4" max="4" width="18.875" style="161" bestFit="1" customWidth="1"/>
    <col min="5" max="5" width="16.125" style="161" bestFit="1" customWidth="1"/>
    <col min="6" max="6" width="20.5" style="161" bestFit="1" customWidth="1"/>
    <col min="7" max="7" width="19.375" style="161" bestFit="1" customWidth="1"/>
    <col min="8" max="8" width="16.5" style="161" bestFit="1" customWidth="1"/>
    <col min="9" max="9" width="9.25" style="161" bestFit="1" customWidth="1"/>
  </cols>
  <sheetData>
    <row r="1" spans="1:9" x14ac:dyDescent="0.25">
      <c r="A1" s="62" t="s">
        <v>0</v>
      </c>
      <c r="B1" s="160"/>
      <c r="C1" s="160"/>
      <c r="D1" s="160"/>
    </row>
    <row r="3" spans="1:9" x14ac:dyDescent="0.25">
      <c r="A3" s="158" t="s">
        <v>1</v>
      </c>
      <c r="H3"/>
    </row>
    <row r="4" spans="1:9" x14ac:dyDescent="0.25">
      <c r="A4" s="63" t="s">
        <v>2</v>
      </c>
      <c r="B4" s="161" t="s">
        <v>3</v>
      </c>
      <c r="C4" s="161" t="s">
        <v>4</v>
      </c>
      <c r="D4" s="161" t="s">
        <v>5</v>
      </c>
      <c r="E4" s="161" t="s">
        <v>6</v>
      </c>
      <c r="F4" s="161" t="s">
        <v>7</v>
      </c>
      <c r="G4" s="161" t="s">
        <v>8</v>
      </c>
      <c r="H4" s="63" t="s">
        <v>9</v>
      </c>
      <c r="I4" s="161" t="s">
        <v>10</v>
      </c>
    </row>
    <row r="5" spans="1:9" x14ac:dyDescent="0.25">
      <c r="A5" s="66" t="s">
        <v>11</v>
      </c>
      <c r="B5" s="268" t="s">
        <v>12</v>
      </c>
      <c r="C5" s="268" t="s">
        <v>13</v>
      </c>
      <c r="D5" s="270">
        <v>44197</v>
      </c>
      <c r="E5" s="268">
        <v>2</v>
      </c>
      <c r="F5" s="270">
        <v>44562</v>
      </c>
      <c r="G5" s="161" t="s">
        <v>14</v>
      </c>
      <c r="H5" s="268" t="s">
        <v>15</v>
      </c>
      <c r="I5" s="64"/>
    </row>
    <row r="6" spans="1:9" x14ac:dyDescent="0.25">
      <c r="A6" s="66" t="s">
        <v>16</v>
      </c>
      <c r="B6" s="268" t="s">
        <v>17</v>
      </c>
      <c r="C6" s="268" t="s">
        <v>13</v>
      </c>
      <c r="D6" s="270">
        <v>44197</v>
      </c>
      <c r="E6" s="268">
        <v>3</v>
      </c>
      <c r="F6" s="270">
        <v>44562</v>
      </c>
      <c r="G6" s="161" t="s">
        <v>14</v>
      </c>
      <c r="H6" s="268" t="s">
        <v>15</v>
      </c>
      <c r="I6" s="64"/>
    </row>
    <row r="7" spans="1:9" x14ac:dyDescent="0.25">
      <c r="A7" s="66" t="s">
        <v>18</v>
      </c>
      <c r="B7" s="268" t="s">
        <v>19</v>
      </c>
      <c r="C7" s="268" t="s">
        <v>13</v>
      </c>
      <c r="D7" s="270">
        <v>44197</v>
      </c>
      <c r="E7" s="268">
        <v>1</v>
      </c>
      <c r="F7" s="270">
        <v>44197</v>
      </c>
      <c r="G7" s="161" t="s">
        <v>14</v>
      </c>
      <c r="H7" s="268" t="s">
        <v>15</v>
      </c>
      <c r="I7" s="64"/>
    </row>
    <row r="8" spans="1:9" x14ac:dyDescent="0.25">
      <c r="A8" s="66" t="s">
        <v>20</v>
      </c>
      <c r="B8" s="268" t="s">
        <v>21</v>
      </c>
      <c r="C8" s="268" t="s">
        <v>13</v>
      </c>
      <c r="D8" s="270">
        <v>43466</v>
      </c>
      <c r="E8" s="268">
        <v>2</v>
      </c>
      <c r="F8" s="270">
        <v>44197</v>
      </c>
      <c r="G8" s="161" t="s">
        <v>14</v>
      </c>
      <c r="H8" s="268" t="s">
        <v>15</v>
      </c>
      <c r="I8" s="64"/>
    </row>
    <row r="9" spans="1:9" x14ac:dyDescent="0.25">
      <c r="A9" s="66" t="s">
        <v>22</v>
      </c>
      <c r="B9" s="268" t="s">
        <v>23</v>
      </c>
      <c r="C9" s="268" t="s">
        <v>13</v>
      </c>
      <c r="D9" s="270">
        <v>44197</v>
      </c>
      <c r="E9" s="268">
        <v>1</v>
      </c>
      <c r="F9" s="270">
        <v>44197</v>
      </c>
      <c r="G9" s="161" t="s">
        <v>14</v>
      </c>
      <c r="H9" s="268" t="s">
        <v>15</v>
      </c>
      <c r="I9" s="64"/>
    </row>
    <row r="10" spans="1:9" x14ac:dyDescent="0.25">
      <c r="A10" s="66" t="s">
        <v>24</v>
      </c>
      <c r="B10" s="268" t="s">
        <v>25</v>
      </c>
      <c r="C10" s="268" t="s">
        <v>26</v>
      </c>
      <c r="D10" s="270">
        <v>42736</v>
      </c>
      <c r="E10" s="268">
        <v>3</v>
      </c>
      <c r="F10" s="270">
        <v>43831</v>
      </c>
      <c r="G10" s="161" t="s">
        <v>14</v>
      </c>
      <c r="H10" s="268" t="s">
        <v>15</v>
      </c>
      <c r="I10" s="64"/>
    </row>
    <row r="11" spans="1:9" x14ac:dyDescent="0.25">
      <c r="A11" s="66" t="s">
        <v>27</v>
      </c>
      <c r="B11" s="268" t="s">
        <v>28</v>
      </c>
      <c r="C11" s="268" t="s">
        <v>13</v>
      </c>
      <c r="D11" s="270">
        <v>45292</v>
      </c>
      <c r="E11" s="268">
        <v>1</v>
      </c>
      <c r="F11" s="270">
        <v>45292</v>
      </c>
      <c r="G11" s="161" t="s">
        <v>29</v>
      </c>
      <c r="H11" s="268" t="s">
        <v>30</v>
      </c>
      <c r="I11" s="64"/>
    </row>
    <row r="12" spans="1:9" x14ac:dyDescent="0.25">
      <c r="A12" s="66" t="s">
        <v>31</v>
      </c>
      <c r="B12" s="268" t="s">
        <v>32</v>
      </c>
      <c r="C12" s="268" t="s">
        <v>13</v>
      </c>
      <c r="D12" s="270">
        <v>45292</v>
      </c>
      <c r="E12" s="268">
        <v>1</v>
      </c>
      <c r="F12" s="270">
        <v>45292</v>
      </c>
      <c r="G12" s="161" t="s">
        <v>29</v>
      </c>
      <c r="H12" s="268" t="s">
        <v>30</v>
      </c>
      <c r="I12" s="64"/>
    </row>
    <row r="13" spans="1:9" x14ac:dyDescent="0.25">
      <c r="A13" s="66" t="s">
        <v>33</v>
      </c>
      <c r="B13" s="268" t="s">
        <v>34</v>
      </c>
      <c r="C13" s="268" t="s">
        <v>13</v>
      </c>
      <c r="D13" s="270">
        <v>43647</v>
      </c>
      <c r="E13" s="268">
        <v>1</v>
      </c>
      <c r="F13" s="270">
        <v>43647</v>
      </c>
      <c r="G13" s="161" t="s">
        <v>29</v>
      </c>
      <c r="H13" s="268" t="s">
        <v>15</v>
      </c>
      <c r="I13" s="64"/>
    </row>
    <row r="14" spans="1:9" x14ac:dyDescent="0.25">
      <c r="A14" s="66" t="s">
        <v>35</v>
      </c>
      <c r="B14" s="268" t="s">
        <v>36</v>
      </c>
      <c r="C14" s="268" t="s">
        <v>26</v>
      </c>
      <c r="D14" s="270">
        <v>44562</v>
      </c>
      <c r="E14" s="268">
        <v>2</v>
      </c>
      <c r="F14" s="270">
        <v>44562</v>
      </c>
      <c r="G14" s="161" t="s">
        <v>29</v>
      </c>
      <c r="H14" s="268" t="s">
        <v>15</v>
      </c>
      <c r="I14" s="64"/>
    </row>
    <row r="15" spans="1:9" x14ac:dyDescent="0.25">
      <c r="A15" s="66" t="s">
        <v>37</v>
      </c>
      <c r="B15" s="268" t="s">
        <v>38</v>
      </c>
      <c r="C15" s="268" t="s">
        <v>26</v>
      </c>
      <c r="D15" s="270">
        <v>44562</v>
      </c>
      <c r="E15" s="268">
        <v>5</v>
      </c>
      <c r="F15" s="270">
        <v>45474</v>
      </c>
      <c r="G15" s="161" t="s">
        <v>39</v>
      </c>
      <c r="H15" s="268" t="s">
        <v>15</v>
      </c>
      <c r="I15" s="64"/>
    </row>
    <row r="16" spans="1:9" x14ac:dyDescent="0.25">
      <c r="A16" s="63" t="s">
        <v>643</v>
      </c>
      <c r="B16" s="269" t="s">
        <v>40</v>
      </c>
      <c r="C16" s="269" t="s">
        <v>26</v>
      </c>
      <c r="D16" s="267">
        <v>44562</v>
      </c>
      <c r="E16" s="269">
        <v>4</v>
      </c>
      <c r="F16" s="267">
        <v>45474</v>
      </c>
      <c r="G16" s="161" t="s">
        <v>39</v>
      </c>
      <c r="H16" s="268" t="s">
        <v>15</v>
      </c>
      <c r="I16" s="64"/>
    </row>
    <row r="17" spans="1:9" x14ac:dyDescent="0.25">
      <c r="H17"/>
      <c r="I17"/>
    </row>
    <row r="18" spans="1:9" x14ac:dyDescent="0.25">
      <c r="A18" s="158" t="s">
        <v>41</v>
      </c>
      <c r="I18"/>
    </row>
    <row r="19" spans="1:9" x14ac:dyDescent="0.25">
      <c r="A19" s="80" t="s">
        <v>42</v>
      </c>
      <c r="B19" s="162" t="s">
        <v>3</v>
      </c>
      <c r="C19" s="161" t="s">
        <v>4</v>
      </c>
      <c r="D19" s="161" t="s">
        <v>5</v>
      </c>
      <c r="E19" s="161" t="s">
        <v>6</v>
      </c>
      <c r="F19" s="161" t="s">
        <v>7</v>
      </c>
      <c r="G19" s="161" t="s">
        <v>8</v>
      </c>
      <c r="H19" s="161" t="s">
        <v>10</v>
      </c>
      <c r="I19"/>
    </row>
    <row r="20" spans="1:9" x14ac:dyDescent="0.25">
      <c r="A20" s="77" t="s">
        <v>43</v>
      </c>
      <c r="B20" s="268" t="s">
        <v>44</v>
      </c>
      <c r="C20" s="268" t="s">
        <v>26</v>
      </c>
      <c r="D20" s="270">
        <v>44562</v>
      </c>
      <c r="E20" s="268">
        <v>5</v>
      </c>
      <c r="F20" s="270">
        <v>45474</v>
      </c>
      <c r="G20" s="240" t="s">
        <v>39</v>
      </c>
      <c r="H20" s="76"/>
      <c r="I20"/>
    </row>
    <row r="21" spans="1:9" x14ac:dyDescent="0.25">
      <c r="A21" s="77" t="s">
        <v>45</v>
      </c>
      <c r="B21" s="268" t="s">
        <v>46</v>
      </c>
      <c r="C21" s="268" t="s">
        <v>26</v>
      </c>
      <c r="D21" s="270">
        <v>44562</v>
      </c>
      <c r="E21" s="268">
        <v>6</v>
      </c>
      <c r="F21" s="270">
        <v>45474</v>
      </c>
      <c r="G21" s="240" t="s">
        <v>39</v>
      </c>
      <c r="H21" s="76"/>
    </row>
    <row r="22" spans="1:9" x14ac:dyDescent="0.25">
      <c r="A22" s="77" t="s">
        <v>47</v>
      </c>
      <c r="B22" s="268" t="s">
        <v>48</v>
      </c>
      <c r="C22" s="268" t="s">
        <v>49</v>
      </c>
      <c r="D22" s="270">
        <v>44562</v>
      </c>
      <c r="E22" s="268">
        <v>6</v>
      </c>
      <c r="F22" s="270">
        <v>45474</v>
      </c>
      <c r="G22" s="240" t="s">
        <v>39</v>
      </c>
      <c r="H22" s="76"/>
    </row>
    <row r="23" spans="1:9" x14ac:dyDescent="0.25">
      <c r="A23" s="80"/>
      <c r="B23" s="162"/>
    </row>
    <row r="24" spans="1:9" x14ac:dyDescent="0.25">
      <c r="A24" s="158" t="s">
        <v>50</v>
      </c>
    </row>
    <row r="25" spans="1:9" x14ac:dyDescent="0.25">
      <c r="A25" s="80" t="s">
        <v>42</v>
      </c>
      <c r="B25" s="162" t="s">
        <v>3</v>
      </c>
      <c r="C25" s="161" t="s">
        <v>4</v>
      </c>
      <c r="D25" s="161" t="s">
        <v>5</v>
      </c>
      <c r="E25" s="161" t="s">
        <v>6</v>
      </c>
      <c r="F25" s="161" t="s">
        <v>7</v>
      </c>
      <c r="G25" s="215" t="s">
        <v>8</v>
      </c>
      <c r="H25" s="161" t="s">
        <v>10</v>
      </c>
    </row>
    <row r="26" spans="1:9" x14ac:dyDescent="0.25">
      <c r="A26" s="77" t="s">
        <v>51</v>
      </c>
      <c r="B26" s="268" t="s">
        <v>52</v>
      </c>
      <c r="C26" s="268" t="s">
        <v>13</v>
      </c>
      <c r="D26" s="270">
        <v>45292</v>
      </c>
      <c r="E26" s="268">
        <v>1</v>
      </c>
      <c r="F26" s="270">
        <v>45292</v>
      </c>
      <c r="G26" s="240" t="s">
        <v>29</v>
      </c>
      <c r="H26" s="76"/>
    </row>
    <row r="27" spans="1:9" x14ac:dyDescent="0.25">
      <c r="A27" s="77" t="s">
        <v>53</v>
      </c>
      <c r="B27" s="268" t="s">
        <v>54</v>
      </c>
      <c r="C27" s="268" t="s">
        <v>13</v>
      </c>
      <c r="D27" s="270">
        <v>45292</v>
      </c>
      <c r="E27" s="268">
        <v>1</v>
      </c>
      <c r="F27" s="270">
        <v>45292</v>
      </c>
      <c r="G27" s="240" t="s">
        <v>29</v>
      </c>
      <c r="H27" s="76"/>
    </row>
    <row r="28" spans="1:9" x14ac:dyDescent="0.25">
      <c r="C28" s="1"/>
      <c r="D28" s="1"/>
      <c r="E28" s="1"/>
      <c r="F28" s="1"/>
      <c r="G28" s="1"/>
      <c r="H28" s="1"/>
    </row>
    <row r="29" spans="1:9" x14ac:dyDescent="0.25">
      <c r="A29" s="158" t="s">
        <v>55</v>
      </c>
      <c r="B29" s="63"/>
      <c r="C29" s="63"/>
      <c r="D29" s="63"/>
      <c r="E29" s="63"/>
      <c r="G29" s="1"/>
      <c r="H29" s="1"/>
    </row>
    <row r="30" spans="1:9" x14ac:dyDescent="0.25">
      <c r="A30" s="80" t="s">
        <v>56</v>
      </c>
      <c r="B30" s="81" t="s">
        <v>3</v>
      </c>
      <c r="C30" s="63" t="s">
        <v>4</v>
      </c>
      <c r="D30" s="63" t="s">
        <v>5</v>
      </c>
      <c r="E30" s="63" t="s">
        <v>6</v>
      </c>
      <c r="F30" s="161" t="s">
        <v>7</v>
      </c>
      <c r="G30" s="215" t="s">
        <v>8</v>
      </c>
      <c r="H30" s="161" t="s">
        <v>10</v>
      </c>
    </row>
    <row r="31" spans="1:9" x14ac:dyDescent="0.25">
      <c r="A31" s="185" t="s">
        <v>57</v>
      </c>
      <c r="B31" s="240" t="s">
        <v>58</v>
      </c>
      <c r="C31" s="240"/>
      <c r="D31" s="241"/>
      <c r="E31" s="240"/>
      <c r="F31" s="241"/>
      <c r="G31" s="240"/>
      <c r="H31" s="76"/>
    </row>
    <row r="32" spans="1:9" x14ac:dyDescent="0.25">
      <c r="A32" s="77" t="s">
        <v>59</v>
      </c>
      <c r="B32" s="268" t="s">
        <v>60</v>
      </c>
      <c r="C32" s="268" t="s">
        <v>13</v>
      </c>
      <c r="D32" s="270">
        <v>44562</v>
      </c>
      <c r="E32" s="268">
        <v>1</v>
      </c>
      <c r="F32" s="270">
        <v>44562</v>
      </c>
      <c r="G32" s="240" t="s">
        <v>14</v>
      </c>
      <c r="H32" s="76"/>
    </row>
    <row r="33" spans="1:9" x14ac:dyDescent="0.25">
      <c r="A33" s="77" t="s">
        <v>61</v>
      </c>
      <c r="B33" s="268" t="s">
        <v>62</v>
      </c>
      <c r="C33" s="268" t="s">
        <v>13</v>
      </c>
      <c r="D33" s="270">
        <v>44562</v>
      </c>
      <c r="E33" s="268">
        <v>1</v>
      </c>
      <c r="F33" s="270">
        <v>44562</v>
      </c>
      <c r="G33" s="240" t="s">
        <v>14</v>
      </c>
      <c r="H33" s="76"/>
    </row>
    <row r="34" spans="1:9" x14ac:dyDescent="0.25">
      <c r="A34" s="77" t="s">
        <v>63</v>
      </c>
      <c r="B34" s="268" t="s">
        <v>64</v>
      </c>
      <c r="C34" s="268" t="s">
        <v>13</v>
      </c>
      <c r="D34" s="270">
        <v>44562</v>
      </c>
      <c r="E34" s="268">
        <v>1</v>
      </c>
      <c r="F34" s="270">
        <v>44562</v>
      </c>
      <c r="G34" s="240" t="s">
        <v>14</v>
      </c>
      <c r="H34" s="76"/>
    </row>
    <row r="35" spans="1:9" x14ac:dyDescent="0.25">
      <c r="A35"/>
      <c r="C35" s="1"/>
      <c r="D35" s="1"/>
      <c r="E35" s="1"/>
      <c r="F35" s="1"/>
      <c r="G35" s="1"/>
      <c r="H35" s="1"/>
      <c r="I35" s="1"/>
    </row>
    <row r="36" spans="1:9" x14ac:dyDescent="0.25">
      <c r="A36" s="158" t="s">
        <v>65</v>
      </c>
      <c r="B36" s="63"/>
      <c r="C36" s="63"/>
      <c r="D36" s="63"/>
      <c r="E36" s="63"/>
      <c r="G36" s="1"/>
      <c r="I36" s="1"/>
    </row>
    <row r="37" spans="1:9" x14ac:dyDescent="0.25">
      <c r="A37" s="80" t="s">
        <v>66</v>
      </c>
      <c r="B37" s="81" t="s">
        <v>3</v>
      </c>
      <c r="C37" s="63" t="s">
        <v>4</v>
      </c>
      <c r="D37" s="63" t="s">
        <v>5</v>
      </c>
      <c r="E37" s="63" t="s">
        <v>6</v>
      </c>
      <c r="F37" s="161" t="s">
        <v>7</v>
      </c>
      <c r="G37" s="215" t="s">
        <v>8</v>
      </c>
      <c r="H37" s="161" t="s">
        <v>10</v>
      </c>
      <c r="I37" s="1"/>
    </row>
    <row r="38" spans="1:9" x14ac:dyDescent="0.25">
      <c r="A38" s="77" t="s">
        <v>67</v>
      </c>
      <c r="B38" s="240" t="s">
        <v>68</v>
      </c>
      <c r="C38" s="240"/>
      <c r="D38" s="241"/>
      <c r="E38" s="240"/>
      <c r="F38" s="241"/>
      <c r="G38" s="240"/>
      <c r="H38" s="76"/>
      <c r="I38" s="1"/>
    </row>
    <row r="39" spans="1:9" x14ac:dyDescent="0.25">
      <c r="A39" s="77" t="s">
        <v>69</v>
      </c>
      <c r="B39" s="240" t="s">
        <v>70</v>
      </c>
      <c r="C39" s="240"/>
      <c r="D39" s="241"/>
      <c r="E39" s="240"/>
      <c r="F39" s="241"/>
      <c r="G39" s="240"/>
      <c r="H39" s="76"/>
      <c r="I39" s="1"/>
    </row>
    <row r="40" spans="1:9" x14ac:dyDescent="0.25">
      <c r="A40" s="77" t="s">
        <v>71</v>
      </c>
      <c r="B40" s="240" t="s">
        <v>72</v>
      </c>
      <c r="C40" s="240"/>
      <c r="D40" s="241"/>
      <c r="E40" s="240"/>
      <c r="F40" s="241"/>
      <c r="G40" s="240"/>
      <c r="H40" s="76"/>
      <c r="I40" s="1"/>
    </row>
    <row r="41" spans="1:9" x14ac:dyDescent="0.25">
      <c r="A41" s="185" t="s">
        <v>73</v>
      </c>
      <c r="B41" s="240" t="s">
        <v>74</v>
      </c>
      <c r="C41" s="240"/>
      <c r="D41" s="241"/>
      <c r="E41" s="240"/>
      <c r="F41" s="241"/>
      <c r="G41" s="240"/>
      <c r="H41" s="76"/>
      <c r="I41" s="1"/>
    </row>
    <row r="42" spans="1:9" x14ac:dyDescent="0.25">
      <c r="E42" s="163"/>
      <c r="I42" s="1"/>
    </row>
    <row r="43" spans="1:9" x14ac:dyDescent="0.25">
      <c r="A43" s="158" t="s">
        <v>75</v>
      </c>
      <c r="F43" s="1"/>
      <c r="G43" s="1"/>
      <c r="H43" s="1"/>
      <c r="I43" s="1"/>
    </row>
    <row r="44" spans="1:9" x14ac:dyDescent="0.25">
      <c r="A44" s="80" t="s">
        <v>76</v>
      </c>
      <c r="B44" s="162" t="s">
        <v>77</v>
      </c>
      <c r="C44" s="161" t="s">
        <v>78</v>
      </c>
      <c r="D44" s="161" t="s">
        <v>79</v>
      </c>
      <c r="E44" s="161" t="s">
        <v>80</v>
      </c>
      <c r="F44" s="1"/>
      <c r="G44" s="1"/>
      <c r="H44" s="1"/>
      <c r="I44" s="1"/>
    </row>
    <row r="45" spans="1:9" x14ac:dyDescent="0.25">
      <c r="A45" s="63" t="s">
        <v>81</v>
      </c>
      <c r="B45" s="161" t="s">
        <v>82</v>
      </c>
      <c r="C45" s="161" t="s">
        <v>83</v>
      </c>
      <c r="D45" s="161" t="s">
        <v>84</v>
      </c>
      <c r="E45" s="161" t="s">
        <v>85</v>
      </c>
      <c r="F45" s="1"/>
      <c r="G45" s="1"/>
      <c r="H45" s="1"/>
      <c r="I45" s="1"/>
    </row>
    <row r="46" spans="1:9" x14ac:dyDescent="0.25">
      <c r="A46" s="63" t="s">
        <v>86</v>
      </c>
      <c r="B46" s="161" t="s">
        <v>83</v>
      </c>
      <c r="C46" s="161" t="s">
        <v>84</v>
      </c>
      <c r="D46" s="161" t="s">
        <v>85</v>
      </c>
      <c r="E46" s="161" t="s">
        <v>82</v>
      </c>
      <c r="F46" s="1"/>
      <c r="G46" s="1"/>
      <c r="H46" s="1"/>
      <c r="I46" s="1"/>
    </row>
    <row r="47" spans="1:9" x14ac:dyDescent="0.25">
      <c r="A47" s="63" t="s">
        <v>87</v>
      </c>
      <c r="B47" s="161" t="s">
        <v>84</v>
      </c>
      <c r="C47" s="161" t="s">
        <v>85</v>
      </c>
      <c r="D47" s="161" t="s">
        <v>82</v>
      </c>
      <c r="E47" s="161" t="s">
        <v>83</v>
      </c>
      <c r="F47" s="1"/>
      <c r="G47" s="1"/>
      <c r="H47" s="1"/>
      <c r="I47" s="1"/>
    </row>
    <row r="48" spans="1:9" x14ac:dyDescent="0.25">
      <c r="A48" s="63" t="s">
        <v>88</v>
      </c>
      <c r="B48" s="161" t="s">
        <v>85</v>
      </c>
      <c r="C48" s="161" t="s">
        <v>82</v>
      </c>
      <c r="D48" s="161" t="s">
        <v>83</v>
      </c>
      <c r="E48" s="161"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64">
        <v>46031</v>
      </c>
      <c r="C51" s="66" t="s">
        <v>644</v>
      </c>
      <c r="G51" s="1"/>
      <c r="H51" s="1"/>
      <c r="I51" s="1"/>
    </row>
    <row r="52" spans="1:9" x14ac:dyDescent="0.25">
      <c r="A52" s="66" t="s">
        <v>90</v>
      </c>
      <c r="B52" s="264">
        <v>45972</v>
      </c>
      <c r="H52" s="1"/>
      <c r="I52" s="1"/>
    </row>
    <row r="53" spans="1:9" x14ac:dyDescent="0.25">
      <c r="A53" s="66" t="s">
        <v>91</v>
      </c>
      <c r="B53" s="264">
        <v>45972</v>
      </c>
      <c r="H53" s="1"/>
      <c r="I53" s="1"/>
    </row>
    <row r="54" spans="1:9" x14ac:dyDescent="0.25">
      <c r="A54" s="66" t="s">
        <v>92</v>
      </c>
      <c r="B54" s="264">
        <v>45972</v>
      </c>
      <c r="H54" s="1"/>
      <c r="I54" s="1"/>
    </row>
    <row r="55" spans="1:9" x14ac:dyDescent="0.25">
      <c r="A55" s="66" t="s">
        <v>93</v>
      </c>
      <c r="B55" s="264">
        <v>46031</v>
      </c>
      <c r="C55" s="66"/>
      <c r="I55" s="1"/>
    </row>
    <row r="56" spans="1:9" x14ac:dyDescent="0.25">
      <c r="A56" s="66" t="s">
        <v>94</v>
      </c>
      <c r="B56" s="264">
        <v>45972</v>
      </c>
      <c r="I56" s="1"/>
    </row>
    <row r="57" spans="1:9" x14ac:dyDescent="0.25">
      <c r="A57" s="66" t="s">
        <v>95</v>
      </c>
      <c r="B57" s="264">
        <v>45972</v>
      </c>
      <c r="I57" s="1"/>
    </row>
    <row r="58" spans="1:9" x14ac:dyDescent="0.25">
      <c r="A58" s="66" t="s">
        <v>96</v>
      </c>
      <c r="B58" s="264">
        <v>45972</v>
      </c>
      <c r="I58" s="1"/>
    </row>
    <row r="59" spans="1:9" x14ac:dyDescent="0.25">
      <c r="A59" s="66" t="s">
        <v>97</v>
      </c>
      <c r="B59" s="264">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42" customFormat="1" ht="17.25" x14ac:dyDescent="0.25">
      <c r="A15" s="173" t="s">
        <v>583</v>
      </c>
      <c r="B15" s="90"/>
      <c r="C15" s="90"/>
      <c r="D15" s="91"/>
      <c r="E15" s="92"/>
      <c r="F15" s="92"/>
      <c r="G15" s="92"/>
      <c r="H15" s="93" t="str">
        <f>H7</f>
        <v>2026 Availabilities</v>
      </c>
      <c r="I15" s="94"/>
      <c r="J15" s="95"/>
      <c r="K15" s="96"/>
      <c r="L15" s="97"/>
      <c r="M15" s="167"/>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9" t="str">
        <f>H8</f>
        <v>SP1</v>
      </c>
      <c r="I16" s="220" t="str">
        <f t="shared" ref="I16:L16" si="0">I8</f>
        <v>SP2</v>
      </c>
      <c r="J16" s="220" t="str">
        <f t="shared" si="0"/>
        <v>SP3</v>
      </c>
      <c r="K16" s="225" t="str">
        <f t="shared" si="0"/>
        <v>SP4</v>
      </c>
      <c r="L16" s="106" t="str">
        <f t="shared" si="0"/>
        <v>Notes / Progress</v>
      </c>
      <c r="M16" s="144"/>
      <c r="N16" s="16"/>
      <c r="O16" s="16"/>
      <c r="P16" s="16"/>
      <c r="Q16" s="16"/>
      <c r="R16" s="16"/>
      <c r="S16" s="16"/>
      <c r="T16" s="16"/>
      <c r="U16" s="16"/>
      <c r="V16" s="16"/>
      <c r="W16" s="16"/>
    </row>
    <row r="17" spans="1:23" x14ac:dyDescent="0.25">
      <c r="A17" s="151" t="str">
        <f>IFERROR(IF(HLOOKUP($L$5,RangeUnitsetsTESOL,M17,FALSE)=0,"",HLOOKUP($L$5,RangeUnitsetsTESOL,M17,FALSE)),"")</f>
        <v/>
      </c>
      <c r="B17" s="43" t="str">
        <f>IFERROR(IF(VLOOKUP($A17,TableHandbook[],2,FALSE)=0,"",VLOOKUP($A17,TableHandbook[],2,FALSE)),"")</f>
        <v/>
      </c>
      <c r="C17" s="186"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26" t="str">
        <f>IFERROR(VLOOKUP($A17,TableHandbook[],H$2,FALSE),"")</f>
        <v/>
      </c>
      <c r="I17" s="227" t="str">
        <f>IFERROR(VLOOKUP($A17,TableHandbook[],I$2,FALSE),"")</f>
        <v/>
      </c>
      <c r="J17" s="227" t="str">
        <f>IFERROR(VLOOKUP($A17,TableHandbook[],J$2,FALSE),"")</f>
        <v/>
      </c>
      <c r="K17" s="228" t="str">
        <f>IFERROR(VLOOKUP($A17,TableHandbook[],K$2,FALSE),"")</f>
        <v/>
      </c>
      <c r="L17" s="51"/>
      <c r="M17" s="144">
        <v>10</v>
      </c>
      <c r="N17" s="16"/>
      <c r="O17" s="16"/>
      <c r="P17" s="16"/>
      <c r="Q17" s="16"/>
      <c r="R17" s="16"/>
      <c r="S17" s="16"/>
      <c r="T17" s="16"/>
      <c r="U17" s="16"/>
      <c r="V17" s="16"/>
      <c r="W17" s="16"/>
    </row>
    <row r="18" spans="1:23" x14ac:dyDescent="0.25">
      <c r="A18" s="151" t="str">
        <f>IFERROR(IF(HLOOKUP($L$5,RangeUnitsetsTESOL,M18,FALSE)=0,"",HLOOKUP($L$5,RangeUnitsetsTESOL,M18,FALSE)),"")</f>
        <v/>
      </c>
      <c r="B18" s="43" t="str">
        <f>IFERROR(IF(VLOOKUP($A18,TableHandbook[],2,FALSE)=0,"",VLOOKUP($A18,TableHandbook[],2,FALSE)),"")</f>
        <v/>
      </c>
      <c r="C18" s="186"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21" t="str">
        <f>IFERROR(VLOOKUP($A18,TableHandbook[],H$2,FALSE),"")</f>
        <v/>
      </c>
      <c r="I18" s="222" t="str">
        <f>IFERROR(VLOOKUP($A18,TableHandbook[],I$2,FALSE),"")</f>
        <v/>
      </c>
      <c r="J18" s="222" t="str">
        <f>IFERROR(VLOOKUP($A18,TableHandbook[],J$2,FALSE),"")</f>
        <v/>
      </c>
      <c r="K18" s="229" t="str">
        <f>IFERROR(VLOOKUP($A18,TableHandbook[],K$2,FALSE),"")</f>
        <v/>
      </c>
      <c r="L18" s="51"/>
      <c r="M18" s="144">
        <v>11</v>
      </c>
      <c r="N18" s="16"/>
      <c r="O18" s="16"/>
      <c r="P18" s="16"/>
      <c r="Q18" s="16"/>
      <c r="R18" s="16"/>
      <c r="S18" s="16"/>
      <c r="T18" s="16"/>
      <c r="U18" s="16"/>
      <c r="V18" s="16"/>
      <c r="W18" s="16"/>
    </row>
    <row r="19" spans="1:23" x14ac:dyDescent="0.25">
      <c r="A19" s="151" t="str">
        <f>IFERROR(IF(HLOOKUP($L$5,RangeUnitsetsTESOL,M19,FALSE)=0,"",HLOOKUP($L$5,RangeUnitsetsTESOL,M19,FALSE)),"")</f>
        <v/>
      </c>
      <c r="B19" s="43"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1" t="str">
        <f>IFERROR(VLOOKUP($A19,TableHandbook[],H$2,FALSE),"")</f>
        <v/>
      </c>
      <c r="I19" s="222" t="str">
        <f>IFERROR(VLOOKUP($A19,TableHandbook[],I$2,FALSE),"")</f>
        <v/>
      </c>
      <c r="J19" s="222" t="str">
        <f>IFERROR(VLOOKUP($A19,TableHandbook[],J$2,FALSE),"")</f>
        <v/>
      </c>
      <c r="K19" s="229" t="str">
        <f>IFERROR(VLOOKUP($A19,TableHandbook[],K$2,FALSE),"")</f>
        <v/>
      </c>
      <c r="L19" s="51"/>
      <c r="M19" s="144">
        <v>12</v>
      </c>
      <c r="N19" s="16"/>
      <c r="O19" s="16"/>
      <c r="P19" s="16"/>
      <c r="Q19" s="16"/>
      <c r="R19" s="16"/>
      <c r="S19" s="16"/>
      <c r="T19" s="16"/>
      <c r="U19" s="16"/>
      <c r="V19" s="16"/>
      <c r="W19" s="16"/>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16</v>
      </c>
      <c r="E5" s="11"/>
      <c r="F5" s="115" t="s">
        <v>564</v>
      </c>
      <c r="G5" s="11" t="str">
        <f>IFERROR(CONCATENATE(VLOOKUP(D5,TableCourses[],2,FALSE)," ",VLOOKUP(D5,TableCourses[],3,FALSE)),"")</f>
        <v>OC-EDUC v.1</v>
      </c>
      <c r="H5" s="11"/>
      <c r="I5" s="11"/>
      <c r="J5" s="11"/>
      <c r="K5" s="11"/>
      <c r="L5" s="239"/>
    </row>
    <row r="6" spans="1:23" ht="20.100000000000001" customHeight="1" x14ac:dyDescent="0.25">
      <c r="B6" s="10"/>
      <c r="C6" s="115" t="s">
        <v>584</v>
      </c>
      <c r="D6" s="187" t="s">
        <v>66</v>
      </c>
      <c r="E6" s="11"/>
      <c r="F6" s="115"/>
      <c r="G6" s="257" t="e">
        <f>VLOOKUP(D6,TableFocusOCEDUC[],2,FALSE)</f>
        <v>#N/A</v>
      </c>
      <c r="H6" s="11"/>
      <c r="I6" s="11"/>
      <c r="J6" s="11"/>
      <c r="K6" s="11"/>
      <c r="L6" s="195"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44" t="s">
        <v>585</v>
      </c>
      <c r="B8" s="245" t="str">
        <f>IFERROR(VLOOKUP($G$6,RangeCourseNotesOCEDUC,2,FALSE),"")</f>
        <v/>
      </c>
      <c r="C8" s="245"/>
      <c r="D8" s="250"/>
      <c r="E8" s="245"/>
      <c r="F8" s="245"/>
      <c r="G8" s="251"/>
      <c r="H8" s="252"/>
      <c r="I8" s="252"/>
      <c r="J8" s="252"/>
      <c r="K8" s="252"/>
      <c r="L8" s="253"/>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9" t="s">
        <v>82</v>
      </c>
      <c r="I10" s="220" t="s">
        <v>83</v>
      </c>
      <c r="J10" s="220" t="s">
        <v>84</v>
      </c>
      <c r="K10" s="220"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7"/>
      <c r="M12" s="144">
        <v>3</v>
      </c>
      <c r="N12" s="20"/>
      <c r="O12" s="20"/>
      <c r="P12" s="21"/>
      <c r="Q12" s="21"/>
      <c r="R12" s="21"/>
      <c r="S12" s="21"/>
      <c r="T12" s="21"/>
      <c r="U12" s="21"/>
      <c r="V12" s="21"/>
      <c r="W12" s="21"/>
    </row>
    <row r="13" spans="1:23" s="22" customFormat="1" ht="4.5" customHeight="1" x14ac:dyDescent="0.15">
      <c r="A13" s="180"/>
      <c r="B13" s="181"/>
      <c r="C13" s="181"/>
      <c r="D13" s="182"/>
      <c r="E13" s="181"/>
      <c r="F13" s="183"/>
      <c r="G13" s="181"/>
      <c r="H13" s="223"/>
      <c r="I13" s="224"/>
      <c r="J13" s="224"/>
      <c r="K13" s="224"/>
      <c r="L13" s="184"/>
      <c r="M13" s="144"/>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8"/>
      <c r="M14" s="144">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2" t="str">
        <f>IFERROR(VLOOKUP($A15,TableHandbook[],K$2,FALSE),"")</f>
        <v/>
      </c>
      <c r="L15" s="57"/>
      <c r="M15" s="144">
        <v>5</v>
      </c>
      <c r="N15" s="20"/>
      <c r="O15" s="20"/>
      <c r="P15" s="21"/>
      <c r="Q15" s="21"/>
      <c r="R15" s="21"/>
      <c r="S15" s="21"/>
      <c r="T15" s="21"/>
      <c r="U15" s="21"/>
      <c r="V15" s="21"/>
      <c r="W15" s="21"/>
    </row>
    <row r="16" spans="1:23" s="22" customFormat="1" ht="15" customHeight="1" x14ac:dyDescent="0.15">
      <c r="A16" s="153"/>
      <c r="B16" s="154"/>
      <c r="C16" s="154"/>
      <c r="D16" s="155"/>
      <c r="E16" s="154"/>
      <c r="F16" s="156"/>
      <c r="G16" s="153"/>
      <c r="H16" s="153"/>
      <c r="I16" s="153"/>
      <c r="J16" s="153"/>
      <c r="K16" s="153"/>
      <c r="L16" s="157"/>
      <c r="M16" s="144"/>
      <c r="N16" s="20"/>
      <c r="O16" s="20"/>
      <c r="P16" s="21"/>
      <c r="Q16" s="21"/>
      <c r="R16" s="21"/>
      <c r="S16" s="21"/>
      <c r="T16" s="21"/>
      <c r="U16" s="21"/>
      <c r="V16" s="21"/>
      <c r="W16" s="21"/>
    </row>
    <row r="17" spans="1:23" s="42" customFormat="1" ht="17.25" x14ac:dyDescent="0.25">
      <c r="A17" s="173" t="s">
        <v>586</v>
      </c>
      <c r="B17" s="90"/>
      <c r="C17" s="90"/>
      <c r="D17" s="91"/>
      <c r="E17" s="92"/>
      <c r="F17" s="92"/>
      <c r="G17" s="92"/>
      <c r="H17" s="93" t="str">
        <f>H9</f>
        <v>2026 Availabilities</v>
      </c>
      <c r="I17" s="94"/>
      <c r="J17" s="95"/>
      <c r="K17" s="96"/>
      <c r="L17" s="249"/>
      <c r="M17" s="167"/>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9" t="str">
        <f>H10</f>
        <v>SP1</v>
      </c>
      <c r="I18" s="220" t="str">
        <f t="shared" ref="I18:L18" si="0">I10</f>
        <v>SP2</v>
      </c>
      <c r="J18" s="220" t="str">
        <f t="shared" si="0"/>
        <v>SP3</v>
      </c>
      <c r="K18" s="225" t="str">
        <f t="shared" si="0"/>
        <v>SP4</v>
      </c>
      <c r="L18" s="106" t="str">
        <f t="shared" si="0"/>
        <v>Notes / Progress</v>
      </c>
      <c r="M18" s="144"/>
      <c r="N18" s="16"/>
      <c r="O18" s="16"/>
      <c r="P18" s="16"/>
      <c r="Q18" s="16"/>
      <c r="R18" s="16"/>
      <c r="S18" s="16"/>
      <c r="T18" s="16"/>
      <c r="U18" s="16"/>
      <c r="V18" s="16"/>
      <c r="W18" s="16"/>
    </row>
    <row r="19" spans="1:23" x14ac:dyDescent="0.25">
      <c r="A19" s="151" t="str">
        <f t="shared" ref="A19:A31" si="1">IFERROR(IF(HLOOKUP($L$6,RangeUnitsetsOCEDUC,M19,FALSE)=0,"",HLOOKUP($L$6,RangeUnitsetsOCEDUC,M19,FALSE)),"")</f>
        <v/>
      </c>
      <c r="B19" s="186"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1"/>
      <c r="M19" s="144">
        <v>6</v>
      </c>
      <c r="N19" s="16"/>
      <c r="O19" s="16"/>
      <c r="P19" s="16"/>
      <c r="Q19" s="16"/>
      <c r="R19" s="16"/>
      <c r="S19" s="16"/>
      <c r="T19" s="16"/>
      <c r="U19" s="16"/>
      <c r="V19" s="16"/>
      <c r="W19" s="16"/>
    </row>
    <row r="20" spans="1:23" x14ac:dyDescent="0.25">
      <c r="A20" s="151" t="str">
        <f t="shared" si="1"/>
        <v/>
      </c>
      <c r="B20" s="186" t="str">
        <f>IFERROR(IF(VLOOKUP($A20,TableHandbook[],2,FALSE)=0,"",VLOOKUP($A20,TableHandbook[],2,FALSE)),"")</f>
        <v/>
      </c>
      <c r="C20" s="186"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26" t="str">
        <f>IFERROR(VLOOKUP($A20,TableHandbook[],H$2,FALSE),"")</f>
        <v/>
      </c>
      <c r="I20" s="227" t="str">
        <f>IFERROR(VLOOKUP($A20,TableHandbook[],I$2,FALSE),"")</f>
        <v/>
      </c>
      <c r="J20" s="227" t="str">
        <f>IFERROR(VLOOKUP($A20,TableHandbook[],J$2,FALSE),"")</f>
        <v/>
      </c>
      <c r="K20" s="228" t="str">
        <f>IFERROR(VLOOKUP($A20,TableHandbook[],K$2,FALSE),"")</f>
        <v/>
      </c>
      <c r="L20" s="51"/>
      <c r="M20" s="144">
        <v>7</v>
      </c>
      <c r="N20" s="16"/>
      <c r="O20" s="16"/>
      <c r="P20" s="16"/>
      <c r="Q20" s="16"/>
      <c r="R20" s="16"/>
      <c r="S20" s="16"/>
      <c r="T20" s="16"/>
      <c r="U20" s="16"/>
      <c r="V20" s="16"/>
      <c r="W20" s="16"/>
    </row>
    <row r="21" spans="1:23" x14ac:dyDescent="0.25">
      <c r="A21" s="151" t="str">
        <f t="shared" si="1"/>
        <v/>
      </c>
      <c r="B21" s="186" t="str">
        <f>IFERROR(IF(VLOOKUP($A21,TableHandbook[],2,FALSE)=0,"",VLOOKUP($A21,TableHandbook[],2,FALSE)),"")</f>
        <v/>
      </c>
      <c r="C21" s="186"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1"/>
      <c r="M21" s="144">
        <v>8</v>
      </c>
      <c r="N21" s="16"/>
      <c r="O21" s="16"/>
      <c r="P21" s="16"/>
      <c r="Q21" s="16"/>
      <c r="R21" s="16"/>
      <c r="S21" s="16"/>
      <c r="T21" s="16"/>
      <c r="U21" s="16"/>
      <c r="V21" s="16"/>
      <c r="W21" s="16"/>
    </row>
    <row r="22" spans="1:23" x14ac:dyDescent="0.25">
      <c r="A22" s="151" t="str">
        <f t="shared" si="1"/>
        <v/>
      </c>
      <c r="B22" s="186" t="str">
        <f>IFERROR(IF(VLOOKUP($A22,TableHandbook[],2,FALSE)=0,"",VLOOKUP($A22,TableHandbook[],2,FALSE)),"")</f>
        <v/>
      </c>
      <c r="C22" s="186"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1"/>
      <c r="M22" s="144">
        <v>9</v>
      </c>
      <c r="N22" s="16"/>
      <c r="O22" s="16"/>
      <c r="P22" s="16"/>
      <c r="Q22" s="16"/>
      <c r="R22" s="16"/>
      <c r="S22" s="16"/>
      <c r="T22" s="16"/>
      <c r="U22" s="16"/>
      <c r="V22" s="16"/>
      <c r="W22" s="16"/>
    </row>
    <row r="23" spans="1:23" x14ac:dyDescent="0.25">
      <c r="A23" s="151" t="str">
        <f t="shared" si="1"/>
        <v/>
      </c>
      <c r="B23" s="186" t="str">
        <f>IFERROR(IF(VLOOKUP($A23,TableHandbook[],2,FALSE)=0,"",VLOOKUP($A23,TableHandbook[],2,FALSE)),"")</f>
        <v/>
      </c>
      <c r="C23" s="186"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26" t="str">
        <f>IFERROR(VLOOKUP($A23,TableHandbook[],H$2,FALSE),"")</f>
        <v/>
      </c>
      <c r="I23" s="227" t="str">
        <f>IFERROR(VLOOKUP($A23,TableHandbook[],I$2,FALSE),"")</f>
        <v/>
      </c>
      <c r="J23" s="227" t="str">
        <f>IFERROR(VLOOKUP($A23,TableHandbook[],J$2,FALSE),"")</f>
        <v/>
      </c>
      <c r="K23" s="228" t="str">
        <f>IFERROR(VLOOKUP($A23,TableHandbook[],K$2,FALSE),"")</f>
        <v/>
      </c>
      <c r="L23" s="51"/>
      <c r="M23" s="144">
        <v>10</v>
      </c>
      <c r="N23" s="16"/>
      <c r="O23" s="16"/>
      <c r="P23" s="16"/>
      <c r="Q23" s="16"/>
      <c r="R23" s="16"/>
      <c r="S23" s="16"/>
      <c r="T23" s="16"/>
      <c r="U23" s="16"/>
      <c r="V23" s="16"/>
      <c r="W23" s="16"/>
    </row>
    <row r="24" spans="1:23" x14ac:dyDescent="0.25">
      <c r="A24" s="151" t="str">
        <f t="shared" si="1"/>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11</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6" t="str">
        <f>IFERROR(VLOOKUP($A25,TableHandbook[],H$2,FALSE),"")</f>
        <v/>
      </c>
      <c r="I25" s="227" t="str">
        <f>IFERROR(VLOOKUP($A25,TableHandbook[],I$2,FALSE),"")</f>
        <v/>
      </c>
      <c r="J25" s="227" t="str">
        <f>IFERROR(VLOOKUP($A25,TableHandbook[],J$2,FALSE),"")</f>
        <v/>
      </c>
      <c r="K25" s="228" t="str">
        <f>IFERROR(VLOOKUP($A25,TableHandbook[],K$2,FALSE),"")</f>
        <v/>
      </c>
      <c r="L25" s="51"/>
      <c r="M25" s="144">
        <v>12</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6" t="str">
        <f>IFERROR(VLOOKUP($A26,TableHandbook[],H$2,FALSE),"")</f>
        <v/>
      </c>
      <c r="I26" s="227" t="str">
        <f>IFERROR(VLOOKUP($A26,TableHandbook[],I$2,FALSE),"")</f>
        <v/>
      </c>
      <c r="J26" s="227" t="str">
        <f>IFERROR(VLOOKUP($A26,TableHandbook[],J$2,FALSE),"")</f>
        <v/>
      </c>
      <c r="K26" s="228" t="str">
        <f>IFERROR(VLOOKUP($A26,TableHandbook[],K$2,FALSE),"")</f>
        <v/>
      </c>
      <c r="L26" s="51"/>
      <c r="M26" s="144">
        <v>13</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6" t="str">
        <f>IFERROR(VLOOKUP($A27,TableHandbook[],H$2,FALSE),"")</f>
        <v/>
      </c>
      <c r="I27" s="227" t="str">
        <f>IFERROR(VLOOKUP($A27,TableHandbook[],I$2,FALSE),"")</f>
        <v/>
      </c>
      <c r="J27" s="227" t="str">
        <f>IFERROR(VLOOKUP($A27,TableHandbook[],J$2,FALSE),"")</f>
        <v/>
      </c>
      <c r="K27" s="228" t="str">
        <f>IFERROR(VLOOKUP($A27,TableHandbook[],K$2,FALSE),"")</f>
        <v/>
      </c>
      <c r="L27" s="51"/>
      <c r="M27" s="144">
        <v>14</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15</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16</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17</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1"/>
      <c r="M31" s="144">
        <v>18</v>
      </c>
      <c r="N31" s="16"/>
      <c r="O31" s="16"/>
      <c r="P31" s="16"/>
      <c r="Q31" s="16"/>
      <c r="R31" s="16"/>
      <c r="S31" s="16"/>
      <c r="T31" s="16"/>
      <c r="U31" s="16"/>
      <c r="V31" s="16"/>
      <c r="W31" s="16"/>
    </row>
    <row r="32" spans="1:23" ht="15" customHeight="1" x14ac:dyDescent="0.25">
      <c r="A32" s="168"/>
      <c r="B32" s="169"/>
      <c r="C32" s="170"/>
      <c r="D32" s="170"/>
      <c r="E32" s="171"/>
      <c r="F32" s="172"/>
      <c r="G32" s="172"/>
      <c r="H32" s="153"/>
      <c r="I32" s="153"/>
      <c r="J32" s="153"/>
      <c r="K32" s="153"/>
      <c r="L32" s="154"/>
      <c r="M32" s="144"/>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95"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21" t="str">
        <f>IFERROR(VLOOKUP($A9,TableHandbook[],H$2,FALSE),"")</f>
        <v/>
      </c>
      <c r="I9" s="222" t="str">
        <f>IFERROR(VLOOKUP($A9,TableHandbook[],I$2,FALSE),"")</f>
        <v>Y</v>
      </c>
      <c r="J9" s="222" t="str">
        <f>IFERROR(VLOOKUP($A9,TableHandbook[],J$2,FALSE),"")</f>
        <v/>
      </c>
      <c r="K9" s="222" t="str">
        <f>IFERROR(VLOOKUP($A9,TableHandbook[],K$2,FALSE),"")</f>
        <v>Y</v>
      </c>
      <c r="L9" s="57"/>
      <c r="M9" s="144">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21" t="str">
        <f>IFERROR(VLOOKUP($A10,TableHandbook[],H$2,FALSE),"")</f>
        <v/>
      </c>
      <c r="I10" s="222" t="str">
        <f>IFERROR(VLOOKUP($A10,TableHandbook[],I$2,FALSE),"")</f>
        <v>Y</v>
      </c>
      <c r="J10" s="222" t="str">
        <f>IFERROR(VLOOKUP($A10,TableHandbook[],J$2,FALSE),"")</f>
        <v/>
      </c>
      <c r="K10" s="222" t="str">
        <f>IFERROR(VLOOKUP($A10,TableHandbook[],K$2,FALSE),"")</f>
        <v>Y</v>
      </c>
      <c r="L10" s="57"/>
      <c r="M10" s="144">
        <v>3</v>
      </c>
      <c r="N10" s="20"/>
      <c r="O10" s="20"/>
      <c r="P10" s="21"/>
      <c r="Q10" s="21"/>
      <c r="R10" s="21"/>
      <c r="S10" s="21"/>
      <c r="T10" s="21"/>
      <c r="U10" s="21"/>
      <c r="V10" s="21"/>
      <c r="W10" s="21"/>
    </row>
    <row r="11" spans="1:23" s="22" customFormat="1" ht="4.5" customHeight="1" x14ac:dyDescent="0.15">
      <c r="A11" s="23"/>
      <c r="B11" s="24"/>
      <c r="C11" s="24"/>
      <c r="D11" s="25"/>
      <c r="E11" s="24"/>
      <c r="F11" s="26"/>
      <c r="G11" s="24"/>
      <c r="H11" s="230"/>
      <c r="I11" s="231"/>
      <c r="J11" s="231"/>
      <c r="K11" s="231"/>
      <c r="L11" s="27"/>
      <c r="M11" s="144"/>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
      </c>
      <c r="J12" s="222" t="str">
        <f>IFERROR(VLOOKUP($A12,TableHandbook[],J$2,FALSE),"")</f>
        <v>Y</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21" t="str">
        <f>IFERROR(VLOOKUP($A13,TableHandbook[],H$2,FALSE),"")</f>
        <v>Y</v>
      </c>
      <c r="I13" s="222" t="str">
        <f>IFERROR(VLOOKUP($A13,TableHandbook[],I$2,FALSE),"")</f>
        <v/>
      </c>
      <c r="J13" s="222" t="str">
        <f>IFERROR(VLOOKUP($A13,TableHandbook[],J$2,FALSE),"")</f>
        <v>Y</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9"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7"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8"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8"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8"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8"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8"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9"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7" t="s">
        <v>611</v>
      </c>
      <c r="G12" s="63"/>
      <c r="H12" s="75">
        <v>10</v>
      </c>
      <c r="I12" s="83" t="s">
        <v>480</v>
      </c>
      <c r="J12" s="87" t="s">
        <v>236</v>
      </c>
      <c r="K12" s="83" t="s">
        <v>481</v>
      </c>
      <c r="L12" s="87" t="s">
        <v>221</v>
      </c>
      <c r="M12" s="83" t="s">
        <v>482</v>
      </c>
      <c r="N12" s="87" t="s">
        <v>244</v>
      </c>
      <c r="O12" s="83" t="s">
        <v>483</v>
      </c>
      <c r="P12" s="87" t="s">
        <v>321</v>
      </c>
    </row>
    <row r="13" spans="1:16" x14ac:dyDescent="0.25">
      <c r="D13" s="126"/>
      <c r="E13" s="148"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8"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8"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8"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8"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9"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7"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8" t="s">
        <v>616</v>
      </c>
      <c r="G20" s="63"/>
    </row>
    <row r="21" spans="1:24" x14ac:dyDescent="0.25">
      <c r="A21" t="s">
        <v>617</v>
      </c>
      <c r="B21" t="s">
        <v>615</v>
      </c>
      <c r="D21" s="126"/>
      <c r="E21" s="148" t="s">
        <v>599</v>
      </c>
      <c r="G21" s="63"/>
    </row>
    <row r="22" spans="1:24" x14ac:dyDescent="0.25">
      <c r="A22" t="s">
        <v>605</v>
      </c>
      <c r="B22" t="s">
        <v>606</v>
      </c>
      <c r="D22" s="126"/>
      <c r="E22" s="148" t="s">
        <v>603</v>
      </c>
      <c r="G22" s="159"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8"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8"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9"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7"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8"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8"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8" t="s">
        <v>601</v>
      </c>
    </row>
    <row r="30" spans="1:24" x14ac:dyDescent="0.25">
      <c r="A30" t="s">
        <v>627</v>
      </c>
      <c r="B30" t="s">
        <v>598</v>
      </c>
      <c r="D30" s="126"/>
      <c r="E30" s="148" t="s">
        <v>605</v>
      </c>
    </row>
    <row r="31" spans="1:24" x14ac:dyDescent="0.25">
      <c r="A31" t="s">
        <v>599</v>
      </c>
      <c r="B31" t="s">
        <v>600</v>
      </c>
      <c r="D31" s="126"/>
      <c r="E31" s="148" t="s">
        <v>607</v>
      </c>
      <c r="G31" s="159"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9" t="s">
        <v>609</v>
      </c>
      <c r="G32" s="63"/>
      <c r="H32" s="75">
        <v>2</v>
      </c>
      <c r="I32" s="83" t="s">
        <v>476</v>
      </c>
      <c r="J32" s="87" t="s">
        <v>161</v>
      </c>
      <c r="K32" s="83"/>
      <c r="L32" s="166" t="s">
        <v>105</v>
      </c>
      <c r="M32" s="83"/>
      <c r="N32" s="166" t="s">
        <v>105</v>
      </c>
      <c r="O32" s="83"/>
      <c r="P32" s="166" t="s">
        <v>105</v>
      </c>
      <c r="Q32" s="83" t="s">
        <v>476</v>
      </c>
      <c r="R32" s="87" t="s">
        <v>182</v>
      </c>
      <c r="S32" s="83"/>
      <c r="T32" s="166" t="s">
        <v>105</v>
      </c>
      <c r="U32" s="83"/>
      <c r="V32" s="166" t="s">
        <v>105</v>
      </c>
      <c r="W32" s="83"/>
      <c r="X32" s="166" t="s">
        <v>105</v>
      </c>
    </row>
    <row r="33" spans="1:24" x14ac:dyDescent="0.25">
      <c r="A33" t="s">
        <v>603</v>
      </c>
      <c r="B33" t="s">
        <v>604</v>
      </c>
      <c r="D33" s="125" t="s">
        <v>606</v>
      </c>
      <c r="E33" s="147"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8"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8"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8"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8"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8"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9"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7" t="s">
        <v>611</v>
      </c>
    </row>
    <row r="41" spans="1:24" x14ac:dyDescent="0.25">
      <c r="D41" s="126"/>
      <c r="E41" s="148" t="s">
        <v>621</v>
      </c>
    </row>
    <row r="42" spans="1:24" x14ac:dyDescent="0.25">
      <c r="D42" s="126"/>
      <c r="E42" s="148" t="s">
        <v>599</v>
      </c>
      <c r="G42" s="159"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8" t="s">
        <v>601</v>
      </c>
      <c r="G43" s="63"/>
      <c r="H43" s="75">
        <v>2</v>
      </c>
      <c r="I43" s="83" t="s">
        <v>476</v>
      </c>
      <c r="J43" s="87" t="s">
        <v>161</v>
      </c>
      <c r="K43" s="83"/>
      <c r="L43" s="166" t="s">
        <v>105</v>
      </c>
      <c r="M43" s="83"/>
      <c r="N43" s="166" t="s">
        <v>105</v>
      </c>
      <c r="O43" s="83"/>
      <c r="P43" s="166" t="s">
        <v>105</v>
      </c>
      <c r="Q43" s="83" t="s">
        <v>476</v>
      </c>
      <c r="R43" s="87" t="s">
        <v>182</v>
      </c>
      <c r="S43" s="83"/>
      <c r="T43" s="166" t="s">
        <v>105</v>
      </c>
      <c r="U43" s="83"/>
      <c r="V43" s="166" t="s">
        <v>105</v>
      </c>
      <c r="W43" s="83"/>
      <c r="X43" s="166" t="s">
        <v>105</v>
      </c>
    </row>
    <row r="44" spans="1:24" x14ac:dyDescent="0.25">
      <c r="D44" s="126"/>
      <c r="E44" s="148"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8"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9"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7"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8"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8"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8"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8" t="s">
        <v>603</v>
      </c>
    </row>
    <row r="52" spans="4:24" x14ac:dyDescent="0.25">
      <c r="D52" s="126"/>
      <c r="E52" s="148" t="s">
        <v>605</v>
      </c>
    </row>
    <row r="53" spans="4:24" x14ac:dyDescent="0.25">
      <c r="D53" s="127"/>
      <c r="E53" s="149"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6" t="e">
        <f>CONCATENATE(VLOOKUP(D6,TableMajorsMTeach[],2,FALSE),VLOOKUP(D9,TableStudyPeriods[],2,FALSE))</f>
        <v>#N/A</v>
      </c>
    </row>
    <row r="7" spans="1:23" ht="20.100000000000001" customHeight="1" x14ac:dyDescent="0.25">
      <c r="B7" s="10"/>
      <c r="C7" s="115" t="s">
        <v>638</v>
      </c>
      <c r="D7" s="199" t="s">
        <v>597</v>
      </c>
      <c r="E7" s="11"/>
      <c r="F7" s="10"/>
      <c r="G7" s="11"/>
      <c r="H7" s="11"/>
      <c r="I7" s="11"/>
      <c r="J7" s="11"/>
      <c r="K7" s="11"/>
      <c r="L7" s="196" t="e">
        <f>VLOOKUP(D7,TableFirstTeachingArea[],2,FALSE)</f>
        <v>#N/A</v>
      </c>
    </row>
    <row r="8" spans="1:23" ht="20.100000000000001" customHeight="1" x14ac:dyDescent="0.25">
      <c r="B8" s="10"/>
      <c r="C8" s="115" t="s">
        <v>639</v>
      </c>
      <c r="D8" s="216" t="s">
        <v>611</v>
      </c>
      <c r="E8" s="11"/>
      <c r="F8" s="10"/>
      <c r="G8" s="11"/>
      <c r="H8" s="11"/>
      <c r="I8" s="11"/>
      <c r="J8" s="11"/>
      <c r="K8" s="11"/>
      <c r="L8" s="196"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9" t="s">
        <v>82</v>
      </c>
      <c r="I11" s="220" t="s">
        <v>83</v>
      </c>
      <c r="J11" s="220" t="s">
        <v>84</v>
      </c>
      <c r="K11" s="225"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9" t="str">
        <f>IFERROR(VLOOKUP($A12,TableHandbook[],K$2,FALSE),"")</f>
        <v/>
      </c>
      <c r="L12" s="57"/>
      <c r="M12" s="144">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9" t="str">
        <f>IFERROR(VLOOKUP($A13,TableHandbook[],K$2,FALSE),"")</f>
        <v/>
      </c>
      <c r="L13" s="57"/>
      <c r="M13" s="144">
        <v>3</v>
      </c>
      <c r="N13" s="20"/>
      <c r="O13" s="20"/>
      <c r="P13" s="21"/>
      <c r="Q13" s="21"/>
      <c r="R13" s="21"/>
      <c r="S13" s="21"/>
      <c r="T13" s="21"/>
      <c r="U13" s="21"/>
      <c r="V13" s="21"/>
      <c r="W13" s="21"/>
    </row>
    <row r="14" spans="1:23" s="22" customFormat="1" ht="6" customHeight="1" x14ac:dyDescent="0.15">
      <c r="A14" s="180"/>
      <c r="B14" s="181"/>
      <c r="C14" s="181"/>
      <c r="D14" s="182"/>
      <c r="E14" s="181"/>
      <c r="F14" s="183"/>
      <c r="G14" s="181"/>
      <c r="H14" s="223"/>
      <c r="I14" s="224"/>
      <c r="J14" s="224"/>
      <c r="K14" s="232"/>
      <c r="L14" s="184"/>
      <c r="M14" s="144"/>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9" t="str">
        <f>IFERROR(VLOOKUP($A15,TableHandbook[],K$2,FALSE),"")</f>
        <v/>
      </c>
      <c r="L15" s="58"/>
      <c r="M15" s="144">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21" t="str">
        <f>IFERROR(VLOOKUP($A16,TableHandbook[],H$2,FALSE),"")</f>
        <v/>
      </c>
      <c r="I16" s="222" t="str">
        <f>IFERROR(VLOOKUP($A16,TableHandbook[],I$2,FALSE),"")</f>
        <v/>
      </c>
      <c r="J16" s="222" t="str">
        <f>IFERROR(VLOOKUP($A16,TableHandbook[],J$2,FALSE),"")</f>
        <v/>
      </c>
      <c r="K16" s="229" t="str">
        <f>IFERROR(VLOOKUP($A16,TableHandbook[],K$2,FALSE),"")</f>
        <v/>
      </c>
      <c r="L16" s="57"/>
      <c r="M16" s="144">
        <v>5</v>
      </c>
      <c r="N16" s="20"/>
      <c r="O16" s="20"/>
      <c r="P16" s="21"/>
      <c r="Q16" s="21"/>
      <c r="R16" s="21"/>
      <c r="S16" s="21"/>
      <c r="T16" s="21"/>
      <c r="U16" s="21"/>
      <c r="V16" s="21"/>
      <c r="W16" s="21"/>
    </row>
    <row r="17" spans="1:23" s="22" customFormat="1" ht="6" customHeight="1" x14ac:dyDescent="0.15">
      <c r="A17" s="180"/>
      <c r="B17" s="181"/>
      <c r="C17" s="181"/>
      <c r="D17" s="182"/>
      <c r="E17" s="181"/>
      <c r="F17" s="183"/>
      <c r="G17" s="181"/>
      <c r="H17" s="223"/>
      <c r="I17" s="224"/>
      <c r="J17" s="224"/>
      <c r="K17" s="232"/>
      <c r="L17" s="184"/>
      <c r="M17" s="144"/>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8" t="str">
        <f>IFERROR(VLOOKUP($A18,TableHandbook[],K$2,FALSE),"")</f>
        <v/>
      </c>
      <c r="L18" s="58"/>
      <c r="M18" s="144">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8"/>
      <c r="M19" s="144">
        <v>7</v>
      </c>
      <c r="N19" s="29"/>
      <c r="O19" s="29"/>
      <c r="P19" s="30"/>
      <c r="Q19" s="30"/>
      <c r="R19" s="30"/>
      <c r="S19" s="30"/>
      <c r="T19" s="30"/>
      <c r="U19" s="30"/>
      <c r="V19" s="30"/>
      <c r="W19" s="30"/>
    </row>
    <row r="20" spans="1:23" s="22" customFormat="1" ht="6" customHeight="1" x14ac:dyDescent="0.15">
      <c r="A20" s="180"/>
      <c r="B20" s="181"/>
      <c r="C20" s="181"/>
      <c r="D20" s="182"/>
      <c r="E20" s="181"/>
      <c r="F20" s="183"/>
      <c r="G20" s="181"/>
      <c r="H20" s="223"/>
      <c r="I20" s="224"/>
      <c r="J20" s="224"/>
      <c r="K20" s="232"/>
      <c r="L20" s="184"/>
      <c r="M20" s="144"/>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8"/>
      <c r="M21" s="144">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8"/>
      <c r="M22" s="144">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9" t="str">
        <f>H$11</f>
        <v>SP1</v>
      </c>
      <c r="I23" s="220" t="str">
        <f t="shared" ref="I23:L23" si="0">I$11</f>
        <v>SP2</v>
      </c>
      <c r="J23" s="220" t="str">
        <f t="shared" si="0"/>
        <v>SP3</v>
      </c>
      <c r="K23" s="225" t="str">
        <f t="shared" si="0"/>
        <v>SP4</v>
      </c>
      <c r="L23" s="106" t="str">
        <f t="shared" si="0"/>
        <v>Notes / Progress</v>
      </c>
      <c r="M23" s="145"/>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21" t="str">
        <f>IFERROR(VLOOKUP($A24,TableHandbook[],H$2,FALSE),"")</f>
        <v/>
      </c>
      <c r="I24" s="222" t="str">
        <f>IFERROR(VLOOKUP($A24,TableHandbook[],I$2,FALSE),"")</f>
        <v/>
      </c>
      <c r="J24" s="222" t="str">
        <f>IFERROR(VLOOKUP($A24,TableHandbook[],J$2,FALSE),"")</f>
        <v/>
      </c>
      <c r="K24" s="229" t="str">
        <f>IFERROR(VLOOKUP($A24,TableHandbook[],K$2,FALSE),"")</f>
        <v/>
      </c>
      <c r="L24" s="57"/>
      <c r="M24" s="144">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7"/>
      <c r="M25" s="144">
        <v>11</v>
      </c>
      <c r="N25" s="20"/>
      <c r="O25" s="20"/>
      <c r="P25" s="21"/>
      <c r="Q25" s="21"/>
      <c r="R25" s="21"/>
      <c r="S25" s="21"/>
      <c r="T25" s="21"/>
      <c r="U25" s="21"/>
      <c r="V25" s="21"/>
      <c r="W25" s="21"/>
    </row>
    <row r="26" spans="1:23" s="22" customFormat="1" ht="6" customHeight="1" x14ac:dyDescent="0.15">
      <c r="A26" s="180"/>
      <c r="B26" s="181"/>
      <c r="C26" s="181"/>
      <c r="D26" s="182"/>
      <c r="E26" s="181"/>
      <c r="F26" s="183"/>
      <c r="G26" s="181"/>
      <c r="H26" s="223"/>
      <c r="I26" s="224"/>
      <c r="J26" s="224"/>
      <c r="K26" s="232"/>
      <c r="L26" s="184"/>
      <c r="M26" s="144"/>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7"/>
      <c r="M27" s="144">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21" t="str">
        <f>IFERROR(VLOOKUP($A28,TableHandbook[],H$2,FALSE),"")</f>
        <v/>
      </c>
      <c r="I28" s="222" t="str">
        <f>IFERROR(VLOOKUP($A28,TableHandbook[],I$2,FALSE),"")</f>
        <v/>
      </c>
      <c r="J28" s="222" t="str">
        <f>IFERROR(VLOOKUP($A28,TableHandbook[],J$2,FALSE),"")</f>
        <v/>
      </c>
      <c r="K28" s="229" t="str">
        <f>IFERROR(VLOOKUP($A28,TableHandbook[],K$2,FALSE),"")</f>
        <v/>
      </c>
      <c r="L28" s="57"/>
      <c r="M28" s="144">
        <v>13</v>
      </c>
      <c r="N28" s="20"/>
      <c r="O28" s="20"/>
      <c r="P28" s="21"/>
      <c r="Q28" s="21"/>
      <c r="R28" s="21"/>
      <c r="S28" s="21"/>
      <c r="T28" s="21"/>
      <c r="U28" s="21"/>
      <c r="V28" s="21"/>
      <c r="W28" s="21"/>
    </row>
    <row r="29" spans="1:23" s="22" customFormat="1" ht="6" customHeight="1" x14ac:dyDescent="0.15">
      <c r="A29" s="180"/>
      <c r="B29" s="181"/>
      <c r="C29" s="181"/>
      <c r="D29" s="182"/>
      <c r="E29" s="181"/>
      <c r="F29" s="183"/>
      <c r="G29" s="181"/>
      <c r="H29" s="223"/>
      <c r="I29" s="224"/>
      <c r="J29" s="224"/>
      <c r="K29" s="232"/>
      <c r="L29" s="184"/>
      <c r="M29" s="144"/>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7"/>
      <c r="M30" s="144">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7"/>
      <c r="M31" s="144">
        <v>15</v>
      </c>
      <c r="N31" s="20"/>
      <c r="O31" s="20"/>
      <c r="P31" s="21"/>
      <c r="Q31" s="21"/>
      <c r="R31" s="21"/>
      <c r="S31" s="21"/>
      <c r="T31" s="21"/>
      <c r="U31" s="21"/>
      <c r="V31" s="21"/>
      <c r="W31" s="21"/>
    </row>
    <row r="32" spans="1:23" s="31" customFormat="1" ht="6" customHeight="1" x14ac:dyDescent="0.15">
      <c r="A32" s="180"/>
      <c r="B32" s="181"/>
      <c r="C32" s="181"/>
      <c r="D32" s="182"/>
      <c r="E32" s="181"/>
      <c r="F32" s="183"/>
      <c r="G32" s="181"/>
      <c r="H32" s="223"/>
      <c r="I32" s="224"/>
      <c r="J32" s="224"/>
      <c r="K32" s="232"/>
      <c r="L32" s="184"/>
      <c r="M32" s="144"/>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6" t="str">
        <f>IFERROR(VLOOKUP($A33,TableHandbook[],H$2,FALSE),"")</f>
        <v/>
      </c>
      <c r="I33" s="227" t="str">
        <f>IFERROR(VLOOKUP($A33,TableHandbook[],I$2,FALSE),"")</f>
        <v/>
      </c>
      <c r="J33" s="227" t="str">
        <f>IFERROR(VLOOKUP($A33,TableHandbook[],J$2,FALSE),"")</f>
        <v/>
      </c>
      <c r="K33" s="228" t="str">
        <f>IFERROR(VLOOKUP($A33,TableHandbook[],K$2,FALSE),"")</f>
        <v/>
      </c>
      <c r="L33" s="57"/>
      <c r="M33" s="144">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6" t="str">
        <f>IFERROR(VLOOKUP($A34,TableHandbook[],H$2,FALSE),"")</f>
        <v/>
      </c>
      <c r="I34" s="227" t="str">
        <f>IFERROR(VLOOKUP($A34,TableHandbook[],I$2,FALSE),"")</f>
        <v/>
      </c>
      <c r="J34" s="227" t="str">
        <f>IFERROR(VLOOKUP($A34,TableHandbook[],J$2,FALSE),"")</f>
        <v/>
      </c>
      <c r="K34" s="228" t="str">
        <f>IFERROR(VLOOKUP($A34,TableHandbook[],K$2,FALSE),"")</f>
        <v/>
      </c>
      <c r="L34" s="57"/>
      <c r="M34" s="144">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3" t="s">
        <v>640</v>
      </c>
      <c r="B36" s="90"/>
      <c r="C36" s="90"/>
      <c r="D36" s="91"/>
      <c r="E36" s="92"/>
      <c r="F36" s="92"/>
      <c r="G36" s="92"/>
      <c r="H36" s="93" t="str">
        <f>H10</f>
        <v>2026 Availabilities</v>
      </c>
      <c r="I36" s="94"/>
      <c r="J36" s="95"/>
      <c r="K36" s="96"/>
      <c r="L36" s="263"/>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9" t="str">
        <f>H$11</f>
        <v>SP1</v>
      </c>
      <c r="I37" s="220" t="str">
        <f t="shared" ref="I37:L37" si="1">I$11</f>
        <v>SP2</v>
      </c>
      <c r="J37" s="220" t="str">
        <f t="shared" si="1"/>
        <v>SP3</v>
      </c>
      <c r="K37" s="225" t="str">
        <f t="shared" si="1"/>
        <v>SP4</v>
      </c>
      <c r="L37" s="106" t="str">
        <f t="shared" si="1"/>
        <v>Notes / Progress</v>
      </c>
      <c r="M37" s="59"/>
      <c r="N37" s="16"/>
      <c r="O37" s="16"/>
      <c r="P37" s="16"/>
      <c r="Q37" s="16"/>
      <c r="R37" s="16"/>
      <c r="S37" s="16"/>
      <c r="T37" s="16"/>
      <c r="U37" s="16"/>
      <c r="V37" s="16"/>
      <c r="W37" s="16"/>
    </row>
    <row r="38" spans="1:23" x14ac:dyDescent="0.25">
      <c r="A38" s="150" t="str">
        <f>IFERROR(IF(HLOOKUP($L$7,RangeTeachingAreas,M38,FALSE)=0,"",HLOOKUP($L$7,RangeTeachingAreas,M38,FALSE)),"")</f>
        <v/>
      </c>
      <c r="B38" s="130" t="str">
        <f>IFERROR(IF(VLOOKUP($A38,TableHandbook[],2,FALSE)=0,"",VLOOKUP($A38,TableHandbook[],2,FALSE)),"")</f>
        <v/>
      </c>
      <c r="C38" s="194"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33" t="str">
        <f>IFERROR(VLOOKUP($A38,TableHandbook[],H$2,FALSE),"")</f>
        <v/>
      </c>
      <c r="I38" s="234" t="str">
        <f>IFERROR(VLOOKUP($A38,TableHandbook[],I$2,FALSE),"")</f>
        <v/>
      </c>
      <c r="J38" s="234" t="str">
        <f>IFERROR(VLOOKUP($A38,TableHandbook[],J$2,FALSE),"")</f>
        <v/>
      </c>
      <c r="K38" s="235" t="str">
        <f>IFERROR(VLOOKUP($A38,TableHandbook[],K$2,FALSE),"")</f>
        <v/>
      </c>
      <c r="L38" s="135"/>
      <c r="M38" s="136">
        <v>2</v>
      </c>
      <c r="N38" s="16"/>
      <c r="O38" s="16"/>
      <c r="P38" s="16"/>
      <c r="Q38" s="16"/>
      <c r="R38" s="16"/>
      <c r="S38" s="16"/>
      <c r="T38" s="16"/>
      <c r="U38" s="16"/>
      <c r="V38" s="16"/>
      <c r="W38" s="16"/>
    </row>
    <row r="39" spans="1:23" x14ac:dyDescent="0.25">
      <c r="A39" s="151" t="str">
        <f>IFERROR(IF(HLOOKUP($L$7,RangeTeachingAreas,M39,FALSE)=0,"",HLOOKUP($L$7,RangeTeachingAreas,M39,FALSE)),"")</f>
        <v/>
      </c>
      <c r="B39" s="43" t="str">
        <f>IFERROR(IF(VLOOKUP($A39,TableHandbook[],2,FALSE)=0,"",VLOOKUP($A39,TableHandbook[],2,FALSE)),"")</f>
        <v/>
      </c>
      <c r="C39" s="186"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21" t="str">
        <f>IFERROR(VLOOKUP($A39,TableHandbook[],H$2,FALSE),"")</f>
        <v/>
      </c>
      <c r="I39" s="222" t="str">
        <f>IFERROR(VLOOKUP($A39,TableHandbook[],I$2,FALSE),"")</f>
        <v/>
      </c>
      <c r="J39" s="222" t="str">
        <f>IFERROR(VLOOKUP($A39,TableHandbook[],J$2,FALSE),"")</f>
        <v/>
      </c>
      <c r="K39" s="229" t="str">
        <f>IFERROR(VLOOKUP($A39,TableHandbook[],K$2,FALSE),"")</f>
        <v/>
      </c>
      <c r="L39" s="51"/>
      <c r="M39" s="59">
        <v>3</v>
      </c>
      <c r="N39" s="16"/>
      <c r="O39" s="16"/>
      <c r="P39" s="16"/>
      <c r="Q39" s="16"/>
      <c r="R39" s="16"/>
      <c r="S39" s="16"/>
      <c r="T39" s="16"/>
      <c r="U39" s="16"/>
      <c r="V39" s="16"/>
      <c r="W39" s="16"/>
    </row>
    <row r="40" spans="1:23" x14ac:dyDescent="0.25">
      <c r="A40" s="151" t="str">
        <f>IFERROR(IF(HLOOKUP($L$7,RangeTeachingAreas,M40,FALSE)=0,"",HLOOKUP($L$7,RangeTeachingAreas,M40,FALSE)),"")</f>
        <v/>
      </c>
      <c r="B40" s="43" t="str">
        <f>IFERROR(IF(VLOOKUP($A40,TableHandbook[],2,FALSE)=0,"",VLOOKUP($A40,TableHandbook[],2,FALSE)),"")</f>
        <v/>
      </c>
      <c r="C40" s="186"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21" t="str">
        <f>IFERROR(VLOOKUP($A40,TableHandbook[],H$2,FALSE),"")</f>
        <v/>
      </c>
      <c r="I40" s="222" t="str">
        <f>IFERROR(VLOOKUP($A40,TableHandbook[],I$2,FALSE),"")</f>
        <v/>
      </c>
      <c r="J40" s="222" t="str">
        <f>IFERROR(VLOOKUP($A40,TableHandbook[],J$2,FALSE),"")</f>
        <v/>
      </c>
      <c r="K40" s="229" t="str">
        <f>IFERROR(VLOOKUP($A40,TableHandbook[],K$2,FALSE),"")</f>
        <v/>
      </c>
      <c r="L40" s="51"/>
      <c r="M40" s="59">
        <v>4</v>
      </c>
      <c r="N40" s="16"/>
      <c r="O40" s="16"/>
      <c r="P40" s="16"/>
      <c r="Q40" s="16"/>
      <c r="R40" s="16"/>
      <c r="S40" s="16"/>
      <c r="T40" s="16"/>
      <c r="U40" s="16"/>
      <c r="V40" s="16"/>
      <c r="W40" s="16"/>
    </row>
    <row r="41" spans="1:23" x14ac:dyDescent="0.25">
      <c r="A41" s="151"/>
      <c r="B41" s="43"/>
      <c r="C41" s="186"/>
      <c r="D41" s="44"/>
      <c r="E41" s="45"/>
      <c r="F41" s="46"/>
      <c r="G41" s="46"/>
      <c r="H41" s="221"/>
      <c r="I41" s="222"/>
      <c r="J41" s="222"/>
      <c r="K41" s="229"/>
      <c r="L41" s="51"/>
      <c r="M41" s="59"/>
      <c r="N41" s="16"/>
      <c r="O41" s="16"/>
      <c r="P41" s="16"/>
      <c r="Q41" s="16"/>
      <c r="R41" s="16"/>
      <c r="S41" s="16"/>
      <c r="T41" s="16"/>
      <c r="U41" s="16"/>
      <c r="V41" s="16"/>
      <c r="W41" s="16"/>
    </row>
    <row r="42" spans="1:23" x14ac:dyDescent="0.25">
      <c r="A42" s="152" t="str">
        <f>IFERROR(IF(HLOOKUP($L$7,RangeTeachingAreas,M42,FALSE)=0,"",HLOOKUP($L$7,RangeTeachingAreas,M42,FALSE)),"")</f>
        <v/>
      </c>
      <c r="B42" s="137" t="str">
        <f>IFERROR(IF(VLOOKUP($A42,TableHandbook[],2,FALSE)=0,"",VLOOKUP($A42,TableHandbook[],2,FALSE)),"")</f>
        <v/>
      </c>
      <c r="C42" s="197" t="str">
        <f>IFERROR(IF(VLOOKUP($A42,TableHandbook[],3,FALSE)=0,"",VLOOKUP($A42,TableHandbook[],3,FALSE)),"")</f>
        <v/>
      </c>
      <c r="D42" s="138" t="str">
        <f>IFERROR(IF(VLOOKUP($A42,TableHandbook[],4,FALSE)=0,"",VLOOKUP($A42,TableHandbook[],4,FALSE)),"")</f>
        <v/>
      </c>
      <c r="E42" s="139"/>
      <c r="F42" s="140" t="str">
        <f>IFERROR(IF(VLOOKUP($A42,TableHandbook[],6,FALSE)=0,"",VLOOKUP($A42,TableHandbook[],6,FALSE)),"")</f>
        <v/>
      </c>
      <c r="G42" s="140" t="str">
        <f>IFERROR(IF(VLOOKUP($A42,TableHandbook[],5,FALSE)=0,"",VLOOKUP($A42,TableHandbook[],5,FALSE)),"")</f>
        <v/>
      </c>
      <c r="H42" s="236" t="str">
        <f>IFERROR(VLOOKUP($A42,TableHandbook[],H$2,FALSE),"")</f>
        <v/>
      </c>
      <c r="I42" s="237" t="str">
        <f>IFERROR(VLOOKUP($A42,TableHandbook[],I$2,FALSE),"")</f>
        <v/>
      </c>
      <c r="J42" s="237" t="str">
        <f>IFERROR(VLOOKUP($A42,TableHandbook[],J$2,FALSE),"")</f>
        <v/>
      </c>
      <c r="K42" s="238" t="str">
        <f>IFERROR(VLOOKUP($A42,TableHandbook[],K$2,FALSE),"")</f>
        <v/>
      </c>
      <c r="L42" s="141"/>
      <c r="M42" s="142">
        <v>5</v>
      </c>
      <c r="N42" s="16"/>
      <c r="O42" s="16"/>
      <c r="P42" s="16"/>
      <c r="Q42" s="16"/>
      <c r="R42" s="16"/>
      <c r="S42" s="16"/>
      <c r="T42" s="16"/>
      <c r="U42" s="16"/>
      <c r="V42" s="16"/>
      <c r="W42" s="16"/>
    </row>
    <row r="43" spans="1:23" x14ac:dyDescent="0.25">
      <c r="A43" s="151" t="str">
        <f>IFERROR(IF(HLOOKUP($L$8,RangeTeachingAreas,M43,FALSE)=0,"",HLOOKUP($L$8,RangeTeachingAreas,M43,FALSE)),"")</f>
        <v/>
      </c>
      <c r="B43" s="43" t="str">
        <f>IFERROR(IF(VLOOKUP($A43,TableHandbook[],2,FALSE)=0,"",VLOOKUP($A43,TableHandbook[],2,FALSE)),"")</f>
        <v/>
      </c>
      <c r="C43" s="186"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21" t="str">
        <f>IFERROR(VLOOKUP($A43,TableHandbook[],H$2,FALSE),"")</f>
        <v/>
      </c>
      <c r="I43" s="222" t="str">
        <f>IFERROR(VLOOKUP($A43,TableHandbook[],I$2,FALSE),"")</f>
        <v/>
      </c>
      <c r="J43" s="222" t="str">
        <f>IFERROR(VLOOKUP($A43,TableHandbook[],J$2,FALSE),"")</f>
        <v/>
      </c>
      <c r="K43" s="229" t="str">
        <f>IFERROR(VLOOKUP($A43,TableHandbook[],K$2,FALSE),"")</f>
        <v/>
      </c>
      <c r="L43" s="51"/>
      <c r="M43" s="59">
        <v>6</v>
      </c>
      <c r="N43" s="16"/>
      <c r="O43" s="16"/>
      <c r="P43" s="16"/>
      <c r="Q43" s="16"/>
      <c r="R43" s="16"/>
      <c r="S43" s="16"/>
      <c r="T43" s="16"/>
      <c r="U43" s="16"/>
      <c r="V43" s="16"/>
      <c r="W43" s="16"/>
    </row>
    <row r="44" spans="1:23" x14ac:dyDescent="0.25">
      <c r="A44" s="151" t="str">
        <f>IFERROR(IF(HLOOKUP($L$8,RangeTeachingAreas,M44,FALSE)=0,"",HLOOKUP($L$8,RangeTeachingAreas,M44,FALSE)),"")</f>
        <v/>
      </c>
      <c r="B44" s="43" t="str">
        <f>IFERROR(IF(VLOOKUP($A44,TableHandbook[],2,FALSE)=0,"",VLOOKUP($A44,TableHandbook[],2,FALSE)),"")</f>
        <v/>
      </c>
      <c r="C44" s="186"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21" t="str">
        <f>IFERROR(VLOOKUP($A44,TableHandbook[],H$2,FALSE),"")</f>
        <v/>
      </c>
      <c r="I44" s="222" t="str">
        <f>IFERROR(VLOOKUP($A44,TableHandbook[],I$2,FALSE),"")</f>
        <v/>
      </c>
      <c r="J44" s="222" t="str">
        <f>IFERROR(VLOOKUP($A44,TableHandbook[],J$2,FALSE),"")</f>
        <v/>
      </c>
      <c r="K44" s="229" t="str">
        <f>IFERROR(VLOOKUP($A44,TableHandbook[],K$2,FALSE),"")</f>
        <v/>
      </c>
      <c r="L44" s="51"/>
      <c r="M44" s="59">
        <v>7</v>
      </c>
      <c r="N44" s="16"/>
      <c r="O44" s="16"/>
      <c r="P44" s="16"/>
      <c r="Q44" s="16"/>
      <c r="R44" s="16"/>
      <c r="S44" s="16"/>
      <c r="T44" s="16"/>
      <c r="U44" s="16"/>
      <c r="V44" s="16"/>
      <c r="W44" s="16"/>
    </row>
    <row r="45" spans="1:23" ht="21" customHeight="1" x14ac:dyDescent="0.25">
      <c r="A45" s="168"/>
      <c r="B45" s="169"/>
      <c r="C45" s="170"/>
      <c r="D45" s="170"/>
      <c r="E45" s="171"/>
      <c r="F45" s="172"/>
      <c r="G45" s="172"/>
      <c r="H45" s="153"/>
      <c r="I45" s="153"/>
      <c r="J45" s="153"/>
      <c r="K45" s="153"/>
      <c r="L45" s="154"/>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96"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9" t="s">
        <v>82</v>
      </c>
      <c r="I9" s="220" t="s">
        <v>83</v>
      </c>
      <c r="J9" s="220" t="s">
        <v>84</v>
      </c>
      <c r="K9" s="225"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21" t="str">
        <f>IFERROR(VLOOKUP($A10,TableHandbook[],H$2,FALSE),"")</f>
        <v>Y</v>
      </c>
      <c r="I10" s="222" t="str">
        <f>IFERROR(VLOOKUP($A10,TableHandbook[],I$2,FALSE),"")</f>
        <v>Y</v>
      </c>
      <c r="J10" s="222" t="str">
        <f>IFERROR(VLOOKUP($A10,TableHandbook[],J$2,FALSE),"")</f>
        <v/>
      </c>
      <c r="K10" s="229"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
      </c>
      <c r="J11" s="222" t="str">
        <f>IFERROR(VLOOKUP($A11,TableHandbook[],J$2,FALSE),"")</f>
        <v>Y</v>
      </c>
      <c r="K11" s="229" t="str">
        <f>IFERROR(VLOOKUP($A11,TableHandbook[],K$2,FALSE),"")</f>
        <v/>
      </c>
      <c r="L11" s="57"/>
      <c r="M11" s="144">
        <v>3</v>
      </c>
      <c r="N11" s="20"/>
      <c r="O11" s="20"/>
      <c r="P11" s="21"/>
      <c r="Q11" s="21"/>
      <c r="R11" s="21"/>
      <c r="S11" s="21"/>
      <c r="T11" s="21"/>
      <c r="U11" s="21"/>
      <c r="V11" s="21"/>
      <c r="W11" s="21"/>
    </row>
    <row r="12" spans="1:23" s="22" customFormat="1" ht="6" customHeight="1" x14ac:dyDescent="0.15">
      <c r="A12" s="180"/>
      <c r="B12" s="181"/>
      <c r="C12" s="181"/>
      <c r="D12" s="182"/>
      <c r="E12" s="181"/>
      <c r="F12" s="183"/>
      <c r="G12" s="181"/>
      <c r="H12" s="223"/>
      <c r="I12" s="224"/>
      <c r="J12" s="224"/>
      <c r="K12" s="232"/>
      <c r="L12" s="184"/>
      <c r="M12" s="144"/>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21" t="str">
        <f>IFERROR(VLOOKUP($A13,TableHandbook[],H$2,FALSE),"")</f>
        <v/>
      </c>
      <c r="I13" s="222" t="str">
        <f>IFERROR(VLOOKUP($A13,TableHandbook[],I$2,FALSE),"")</f>
        <v>Y</v>
      </c>
      <c r="J13" s="222" t="str">
        <f>IFERROR(VLOOKUP($A13,TableHandbook[],J$2,FALSE),"")</f>
        <v/>
      </c>
      <c r="K13" s="229"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7"/>
      <c r="M14" s="144">
        <v>5</v>
      </c>
      <c r="N14" s="20"/>
      <c r="O14" s="20"/>
      <c r="P14" s="21"/>
      <c r="Q14" s="21"/>
      <c r="R14" s="21"/>
      <c r="S14" s="21"/>
      <c r="T14" s="21"/>
      <c r="U14" s="21"/>
      <c r="V14" s="21"/>
      <c r="W14" s="21"/>
    </row>
    <row r="15" spans="1:23" s="22" customFormat="1" ht="6" customHeight="1" x14ac:dyDescent="0.15">
      <c r="A15" s="180"/>
      <c r="B15" s="181"/>
      <c r="C15" s="181"/>
      <c r="D15" s="182"/>
      <c r="E15" s="181"/>
      <c r="F15" s="183"/>
      <c r="G15" s="181"/>
      <c r="H15" s="223"/>
      <c r="I15" s="224"/>
      <c r="J15" s="224"/>
      <c r="K15" s="232"/>
      <c r="L15" s="184"/>
      <c r="M15" s="144"/>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26" t="str">
        <f>IFERROR(VLOOKUP($A16,TableHandbook[],H$2,FALSE),"")</f>
        <v>Y</v>
      </c>
      <c r="I16" s="227" t="str">
        <f>IFERROR(VLOOKUP($A16,TableHandbook[],I$2,FALSE),"")</f>
        <v/>
      </c>
      <c r="J16" s="227" t="str">
        <f>IFERROR(VLOOKUP($A16,TableHandbook[],J$2,FALSE),"")</f>
        <v>Y</v>
      </c>
      <c r="K16" s="228"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7</v>
      </c>
      <c r="N17" s="29"/>
      <c r="O17" s="29"/>
      <c r="P17" s="30"/>
      <c r="Q17" s="30"/>
      <c r="R17" s="30"/>
      <c r="S17" s="30"/>
      <c r="T17" s="30"/>
      <c r="U17" s="30"/>
      <c r="V17" s="30"/>
      <c r="W17" s="30"/>
    </row>
    <row r="18" spans="1:23" s="22" customFormat="1" ht="6" customHeight="1" x14ac:dyDescent="0.15">
      <c r="A18" s="180"/>
      <c r="B18" s="181"/>
      <c r="C18" s="181"/>
      <c r="D18" s="182"/>
      <c r="E18" s="181"/>
      <c r="F18" s="183"/>
      <c r="G18" s="181"/>
      <c r="H18" s="223"/>
      <c r="I18" s="224"/>
      <c r="J18" s="224"/>
      <c r="K18" s="232"/>
      <c r="L18" s="184"/>
      <c r="M18" s="144"/>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26" t="str">
        <f>IFERROR(VLOOKUP($A19,TableHandbook[],H$2,FALSE),"")</f>
        <v/>
      </c>
      <c r="I19" s="227" t="str">
        <f>IFERROR(VLOOKUP($A19,TableHandbook[],I$2,FALSE),"")</f>
        <v>Y</v>
      </c>
      <c r="J19" s="227" t="str">
        <f>IFERROR(VLOOKUP($A19,TableHandbook[],J$2,FALSE),"")</f>
        <v/>
      </c>
      <c r="K19" s="228" t="str">
        <f>IFERROR(VLOOKUP($A19,TableHandbook[],K$2,FALSE),"")</f>
        <v>Y</v>
      </c>
      <c r="L19" s="58"/>
      <c r="M19" s="144">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96" t="str">
        <f>CONCATENATE(VLOOKUP(D6,TableMajorsGradDip[],2,FALSE),VLOOKUP(D8,TableStudyPeriods[],2,FALSE))</f>
        <v>OUMP-EDUSCSP1</v>
      </c>
    </row>
    <row r="7" spans="1:23" ht="20.100000000000001" customHeight="1" x14ac:dyDescent="0.25">
      <c r="B7" s="10"/>
      <c r="C7" s="115" t="s">
        <v>641</v>
      </c>
      <c r="D7" s="199" t="s">
        <v>627</v>
      </c>
      <c r="E7" s="11"/>
      <c r="F7" s="10"/>
      <c r="G7" s="11"/>
      <c r="H7" s="11"/>
      <c r="I7" s="11"/>
      <c r="J7" s="11"/>
      <c r="K7" s="11"/>
      <c r="L7" s="196"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9" t="s">
        <v>82</v>
      </c>
      <c r="I10" s="220" t="s">
        <v>83</v>
      </c>
      <c r="J10" s="220" t="s">
        <v>84</v>
      </c>
      <c r="K10" s="225"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Y</v>
      </c>
      <c r="J11" s="222" t="str">
        <f>IFERROR(VLOOKUP($A11,TableHandbook[],J$2,FALSE),"")</f>
        <v/>
      </c>
      <c r="K11" s="229"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Y</v>
      </c>
      <c r="J12" s="222" t="str">
        <f>IFERROR(VLOOKUP($A12,TableHandbook[],J$2,FALSE),"")</f>
        <v/>
      </c>
      <c r="K12" s="229" t="str">
        <f>IFERROR(VLOOKUP($A12,TableHandbook[],K$2,FALSE),"")</f>
        <v/>
      </c>
      <c r="L12" s="57"/>
      <c r="M12" s="144">
        <v>3</v>
      </c>
      <c r="N12" s="20"/>
      <c r="O12" s="20"/>
      <c r="P12" s="21"/>
      <c r="Q12" s="21"/>
      <c r="R12" s="21"/>
      <c r="S12" s="21"/>
      <c r="T12" s="21"/>
      <c r="U12" s="21"/>
      <c r="V12" s="21"/>
      <c r="W12" s="21"/>
    </row>
    <row r="13" spans="1:23" s="22" customFormat="1" ht="6" customHeight="1" x14ac:dyDescent="0.15">
      <c r="A13" s="180"/>
      <c r="B13" s="181"/>
      <c r="C13" s="181"/>
      <c r="D13" s="182"/>
      <c r="E13" s="181"/>
      <c r="F13" s="183"/>
      <c r="G13" s="181"/>
      <c r="H13" s="223"/>
      <c r="I13" s="224"/>
      <c r="J13" s="224"/>
      <c r="K13" s="232"/>
      <c r="L13" s="184"/>
      <c r="M13" s="144"/>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8"/>
      <c r="M14" s="144">
        <v>4</v>
      </c>
      <c r="N14" s="20"/>
      <c r="O14" s="20"/>
      <c r="P14" s="21"/>
      <c r="Q14" s="21"/>
      <c r="R14" s="21"/>
      <c r="S14" s="21"/>
      <c r="T14" s="21"/>
      <c r="U14" s="21"/>
      <c r="V14" s="21"/>
      <c r="W14" s="21"/>
    </row>
    <row r="15" spans="1:23" s="22" customFormat="1" ht="21" customHeight="1" x14ac:dyDescent="0.15">
      <c r="A15" s="188"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9" t="str">
        <f>IFERROR(IF(VLOOKUP($A15,TableHandbook[],4,FALSE)=0,"",VLOOKUP($A15,TableHandbook[],4,FALSE)),"")</f>
        <v>Teaching Area LOWER subject (see below)</v>
      </c>
      <c r="E15" s="134" t="str">
        <f>IF(A15="","",E14)</f>
        <v>SP2</v>
      </c>
      <c r="F15" s="190" t="str">
        <f>IFERROR(IF(VLOOKUP($A15,TableHandbook[],6,FALSE)=0,"",VLOOKUP($A15,TableHandbook[],6,FALSE)),"")</f>
        <v>See below</v>
      </c>
      <c r="G15" s="134">
        <f>IFERROR(IF(VLOOKUP($A15,TableHandbook[],5,FALSE)=0,"",VLOOKUP($A15,TableHandbook[],5,FALSE)),"")</f>
        <v>25</v>
      </c>
      <c r="H15" s="233" t="str">
        <f>IFERROR(VLOOKUP($A15,TableHandbook[],H$2,FALSE),"")</f>
        <v/>
      </c>
      <c r="I15" s="234" t="str">
        <f>IFERROR(VLOOKUP($A15,TableHandbook[],I$2,FALSE),"")</f>
        <v/>
      </c>
      <c r="J15" s="234" t="str">
        <f>IFERROR(VLOOKUP($A15,TableHandbook[],J$2,FALSE),"")</f>
        <v/>
      </c>
      <c r="K15" s="235" t="str">
        <f>IFERROR(VLOOKUP($A15,TableHandbook[],K$2,FALSE),"")</f>
        <v/>
      </c>
      <c r="L15" s="191"/>
      <c r="M15" s="192">
        <v>5</v>
      </c>
      <c r="N15" s="20"/>
      <c r="O15" s="20"/>
      <c r="P15" s="21"/>
      <c r="Q15" s="21"/>
      <c r="R15" s="21"/>
      <c r="S15" s="21"/>
      <c r="T15" s="21"/>
      <c r="U15" s="21"/>
      <c r="V15" s="21"/>
      <c r="W15" s="21"/>
    </row>
    <row r="16" spans="1:23" s="22" customFormat="1" ht="6" customHeight="1" x14ac:dyDescent="0.15">
      <c r="A16" s="180"/>
      <c r="B16" s="181"/>
      <c r="C16" s="181"/>
      <c r="D16" s="182"/>
      <c r="E16" s="181"/>
      <c r="F16" s="183"/>
      <c r="G16" s="181"/>
      <c r="H16" s="223"/>
      <c r="I16" s="224"/>
      <c r="J16" s="224"/>
      <c r="K16" s="232"/>
      <c r="L16" s="184"/>
      <c r="M16" s="144"/>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26" t="str">
        <f>IFERROR(VLOOKUP($A18,TableHandbook[],H$2,FALSE),"")</f>
        <v>Y</v>
      </c>
      <c r="I18" s="227" t="str">
        <f>IFERROR(VLOOKUP($A18,TableHandbook[],I$2,FALSE),"")</f>
        <v/>
      </c>
      <c r="J18" s="227" t="str">
        <f>IFERROR(VLOOKUP($A18,TableHandbook[],J$2,FALSE),"")</f>
        <v>Y</v>
      </c>
      <c r="K18" s="228" t="str">
        <f>IFERROR(VLOOKUP($A18,TableHandbook[],K$2,FALSE),"")</f>
        <v/>
      </c>
      <c r="L18" s="58"/>
      <c r="M18" s="144">
        <v>7</v>
      </c>
      <c r="N18" s="29"/>
      <c r="O18" s="29"/>
      <c r="P18" s="30"/>
      <c r="Q18" s="30"/>
      <c r="R18" s="30"/>
      <c r="S18" s="30"/>
      <c r="T18" s="30"/>
      <c r="U18" s="30"/>
      <c r="V18" s="30"/>
      <c r="W18" s="30"/>
    </row>
    <row r="19" spans="1:23" s="22" customFormat="1" ht="6" customHeight="1" x14ac:dyDescent="0.15">
      <c r="A19" s="180"/>
      <c r="B19" s="181"/>
      <c r="C19" s="181"/>
      <c r="D19" s="182"/>
      <c r="E19" s="181"/>
      <c r="F19" s="183"/>
      <c r="G19" s="181"/>
      <c r="H19" s="223"/>
      <c r="I19" s="224"/>
      <c r="J19" s="224"/>
      <c r="K19" s="232"/>
      <c r="L19" s="184"/>
      <c r="M19" s="144"/>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8</v>
      </c>
      <c r="N20" s="29"/>
      <c r="O20" s="29"/>
      <c r="P20" s="30"/>
      <c r="Q20" s="30"/>
      <c r="R20" s="30"/>
      <c r="S20" s="30"/>
      <c r="T20" s="30"/>
      <c r="U20" s="30"/>
      <c r="V20" s="30"/>
      <c r="W20" s="30"/>
    </row>
    <row r="21" spans="1:23" s="31" customFormat="1" ht="21" customHeight="1" x14ac:dyDescent="0.15">
      <c r="A21" s="188"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93" t="str">
        <f>IFERROR(IF(VLOOKUP($A21,TableHandbook[],4,FALSE)=0,"",VLOOKUP($A21,TableHandbook[],4,FALSE)),"")</f>
        <v>Teaching Area SENIOR subject (see below)</v>
      </c>
      <c r="E21" s="134" t="str">
        <f>IF(A21="","",E20)</f>
        <v>SP4</v>
      </c>
      <c r="F21" s="190" t="str">
        <f>IFERROR(IF(VLOOKUP($A21,TableHandbook[],6,FALSE)=0,"",VLOOKUP($A21,TableHandbook[],6,FALSE)),"")</f>
        <v>See below</v>
      </c>
      <c r="G21" s="134">
        <f>IFERROR(IF(VLOOKUP($A21,TableHandbook[],5,FALSE)=0,"",VLOOKUP($A21,TableHandbook[],5,FALSE)),"")</f>
        <v>25</v>
      </c>
      <c r="H21" s="233" t="str">
        <f>IFERROR(VLOOKUP($A21,TableHandbook[],H$2,FALSE),"")</f>
        <v/>
      </c>
      <c r="I21" s="234" t="str">
        <f>IFERROR(VLOOKUP($A21,TableHandbook[],I$2,FALSE),"")</f>
        <v/>
      </c>
      <c r="J21" s="234" t="str">
        <f>IFERROR(VLOOKUP($A21,TableHandbook[],J$2,FALSE),"")</f>
        <v/>
      </c>
      <c r="K21" s="235" t="str">
        <f>IFERROR(VLOOKUP($A21,TableHandbook[],K$2,FALSE),"")</f>
        <v/>
      </c>
      <c r="L21" s="191"/>
      <c r="M21" s="19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43"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9" t="str">
        <f>H10</f>
        <v>SP1</v>
      </c>
      <c r="I24" s="220" t="str">
        <f t="shared" ref="I24:L24" si="0">I10</f>
        <v>SP2</v>
      </c>
      <c r="J24" s="220" t="str">
        <f t="shared" si="0"/>
        <v>SP3</v>
      </c>
      <c r="K24" s="225" t="str">
        <f t="shared" si="0"/>
        <v>SP4</v>
      </c>
      <c r="L24" s="106" t="str">
        <f t="shared" si="0"/>
        <v>Notes / Progress</v>
      </c>
      <c r="M24" s="59"/>
      <c r="N24" s="16"/>
      <c r="O24" s="16"/>
      <c r="P24" s="16"/>
      <c r="Q24" s="16"/>
      <c r="R24" s="16"/>
      <c r="S24" s="16"/>
      <c r="T24" s="16"/>
      <c r="U24" s="16"/>
      <c r="V24" s="16"/>
      <c r="W24" s="16"/>
    </row>
    <row r="25" spans="1:23" ht="21" customHeight="1" x14ac:dyDescent="0.25">
      <c r="A25" s="150"/>
      <c r="B25" s="130"/>
      <c r="C25" s="194"/>
      <c r="D25" s="131" t="s">
        <v>642</v>
      </c>
      <c r="E25" s="132"/>
      <c r="F25" s="133"/>
      <c r="G25" s="133"/>
      <c r="H25" s="233"/>
      <c r="I25" s="234"/>
      <c r="J25" s="234"/>
      <c r="K25" s="235"/>
      <c r="L25" s="135"/>
      <c r="M25" s="136">
        <v>2</v>
      </c>
      <c r="N25" s="16"/>
      <c r="O25" s="16"/>
      <c r="P25" s="16"/>
      <c r="Q25" s="16"/>
      <c r="R25" s="16"/>
      <c r="S25" s="16"/>
      <c r="T25" s="16"/>
      <c r="U25" s="16"/>
      <c r="V25" s="16"/>
      <c r="W25" s="16"/>
    </row>
    <row r="26" spans="1:23" ht="21" customHeight="1" x14ac:dyDescent="0.25">
      <c r="A26" s="151" t="str">
        <f>IFERROR(IF(HLOOKUP($L$7,RangeTeachingAreas,M26,FALSE)=0,"",HLOOKUP($L$7,RangeTeachingAreas,M26,FALSE)),"")</f>
        <v/>
      </c>
      <c r="B26" s="43"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59">
        <v>3</v>
      </c>
      <c r="N26" s="16"/>
      <c r="O26" s="16"/>
      <c r="P26" s="16"/>
      <c r="Q26" s="16"/>
      <c r="R26" s="16"/>
      <c r="S26" s="16"/>
      <c r="T26" s="16"/>
      <c r="U26" s="16"/>
      <c r="V26" s="16"/>
      <c r="W26" s="16"/>
    </row>
    <row r="27" spans="1:23" ht="21" customHeight="1" x14ac:dyDescent="0.25">
      <c r="A27" s="151" t="str">
        <f>IFERROR(IF(HLOOKUP($L$7,RangeTeachingAreas,M27,FALSE)=0,"",HLOOKUP($L$7,RangeTeachingAreas,M27,FALSE)),"")</f>
        <v/>
      </c>
      <c r="B27" s="43"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59">
        <v>4</v>
      </c>
      <c r="N27" s="16"/>
      <c r="O27" s="16"/>
      <c r="P27" s="16"/>
      <c r="Q27" s="16"/>
      <c r="R27" s="16"/>
      <c r="S27" s="16"/>
      <c r="T27" s="16"/>
      <c r="U27" s="16"/>
      <c r="V27" s="16"/>
      <c r="W27" s="16"/>
    </row>
    <row r="28" spans="1:23" ht="13.5" customHeight="1" x14ac:dyDescent="0.25">
      <c r="A28" s="168"/>
      <c r="B28" s="169"/>
      <c r="C28" s="170"/>
      <c r="D28" s="170"/>
      <c r="E28" s="171"/>
      <c r="F28" s="172"/>
      <c r="G28" s="172"/>
      <c r="H28" s="153"/>
      <c r="I28" s="153"/>
      <c r="J28" s="153"/>
      <c r="K28" s="153"/>
      <c r="L28" s="154"/>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8">
        <f>COLUMN()</f>
        <v>1</v>
      </c>
      <c r="B1" s="208">
        <f>COLUMN()</f>
        <v>2</v>
      </c>
      <c r="C1" s="208">
        <f>COLUMN()</f>
        <v>3</v>
      </c>
      <c r="D1" s="208">
        <f>COLUMN()</f>
        <v>4</v>
      </c>
      <c r="E1" s="208">
        <f>COLUMN()</f>
        <v>5</v>
      </c>
      <c r="F1" s="208">
        <f>COLUMN()</f>
        <v>6</v>
      </c>
      <c r="G1" s="208">
        <f>COLUMN()</f>
        <v>7</v>
      </c>
      <c r="H1" s="208">
        <f>COLUMN()</f>
        <v>8</v>
      </c>
      <c r="I1" s="208">
        <f>COLUMN()</f>
        <v>9</v>
      </c>
      <c r="J1" s="208">
        <f>COLUMN()</f>
        <v>10</v>
      </c>
      <c r="K1" s="208">
        <f>COLUMN()</f>
        <v>11</v>
      </c>
      <c r="L1" s="208">
        <f>COLUMN()</f>
        <v>12</v>
      </c>
      <c r="M1" s="208">
        <f>COLUMN()</f>
        <v>13</v>
      </c>
      <c r="N1" s="208">
        <f>COLUMN()</f>
        <v>14</v>
      </c>
      <c r="O1" s="208">
        <f>COLUMN()</f>
        <v>15</v>
      </c>
      <c r="P1" s="208">
        <f>COLUMN()</f>
        <v>16</v>
      </c>
      <c r="Q1" s="208">
        <f>COLUMN()</f>
        <v>17</v>
      </c>
      <c r="R1" s="208">
        <f>COLUMN()</f>
        <v>18</v>
      </c>
      <c r="S1" s="208">
        <f>COLUMN()</f>
        <v>19</v>
      </c>
      <c r="T1" s="208">
        <f>COLUMN()</f>
        <v>20</v>
      </c>
      <c r="U1" s="208">
        <f>COLUMN()</f>
        <v>21</v>
      </c>
      <c r="V1" s="208">
        <f>COLUMN()</f>
        <v>22</v>
      </c>
      <c r="W1" s="208">
        <f>COLUMN()</f>
        <v>23</v>
      </c>
      <c r="X1" s="208">
        <f>COLUMN()</f>
        <v>24</v>
      </c>
      <c r="Y1" s="208">
        <f>COLUMN()</f>
        <v>25</v>
      </c>
      <c r="Z1" s="208">
        <f>COLUMN()</f>
        <v>26</v>
      </c>
      <c r="AA1" s="208">
        <f>COLUMN()</f>
        <v>27</v>
      </c>
      <c r="AB1" s="208">
        <f>COLUMN()</f>
        <v>28</v>
      </c>
      <c r="AC1" s="208">
        <f>COLUMN()</f>
        <v>29</v>
      </c>
    </row>
    <row r="2" spans="1:29" ht="72" x14ac:dyDescent="0.25">
      <c r="A2" s="209" t="s">
        <v>3</v>
      </c>
      <c r="B2" s="209" t="s">
        <v>98</v>
      </c>
      <c r="C2" s="209" t="s">
        <v>99</v>
      </c>
      <c r="D2" s="209" t="s">
        <v>100</v>
      </c>
      <c r="E2" s="209" t="s">
        <v>101</v>
      </c>
      <c r="F2" s="209" t="s">
        <v>102</v>
      </c>
      <c r="G2" s="210" t="s">
        <v>82</v>
      </c>
      <c r="H2" s="210" t="s">
        <v>83</v>
      </c>
      <c r="I2" s="210" t="s">
        <v>84</v>
      </c>
      <c r="J2" s="210" t="s">
        <v>85</v>
      </c>
      <c r="K2" s="209" t="s">
        <v>10</v>
      </c>
      <c r="L2" s="213" t="s">
        <v>38</v>
      </c>
      <c r="M2" s="210" t="s">
        <v>44</v>
      </c>
      <c r="N2" s="210" t="s">
        <v>46</v>
      </c>
      <c r="O2" s="210" t="s">
        <v>48</v>
      </c>
      <c r="P2" s="213" t="s">
        <v>23</v>
      </c>
      <c r="Q2" s="210" t="s">
        <v>25</v>
      </c>
      <c r="R2" s="210" t="s">
        <v>34</v>
      </c>
      <c r="S2" s="213" t="s">
        <v>19</v>
      </c>
      <c r="T2" s="210" t="s">
        <v>21</v>
      </c>
      <c r="U2" s="210" t="s">
        <v>12</v>
      </c>
      <c r="V2" s="210" t="s">
        <v>17</v>
      </c>
      <c r="W2" s="210" t="s">
        <v>28</v>
      </c>
      <c r="X2" s="210" t="s">
        <v>52</v>
      </c>
      <c r="Y2" s="210" t="s">
        <v>54</v>
      </c>
      <c r="Z2" s="213" t="s">
        <v>36</v>
      </c>
      <c r="AA2" s="210" t="s">
        <v>60</v>
      </c>
      <c r="AB2" s="210" t="s">
        <v>62</v>
      </c>
      <c r="AC2" s="210" t="s">
        <v>64</v>
      </c>
    </row>
    <row r="3" spans="1:29" x14ac:dyDescent="0.25">
      <c r="A3" s="2" t="s">
        <v>103</v>
      </c>
      <c r="B3" s="3"/>
      <c r="C3" s="3"/>
      <c r="D3" s="2" t="s">
        <v>104</v>
      </c>
      <c r="E3" s="3"/>
      <c r="F3" s="278"/>
      <c r="G3" s="211" t="str">
        <f>IFERROR(IF(VLOOKUP(TableHandbook[[#This Row],[UDC]],TableAvailabilities[],2,FALSE)&gt;0,"Y",""),"")</f>
        <v/>
      </c>
      <c r="H3" s="211" t="str">
        <f>IFERROR(IF(VLOOKUP(TableHandbook[[#This Row],[UDC]],TableAvailabilities[],3,FALSE)&gt;0,"Y",""),"")</f>
        <v/>
      </c>
      <c r="I3" s="211" t="str">
        <f>IFERROR(IF(VLOOKUP(TableHandbook[[#This Row],[UDC]],TableAvailabilities[],4,FALSE)&gt;0,"Y",""),"")</f>
        <v/>
      </c>
      <c r="J3" s="211" t="str">
        <f>IFERROR(IF(VLOOKUP(TableHandbook[[#This Row],[UDC]],TableAvailabilities[],5,FALSE)&gt;0,"Y",""),"")</f>
        <v/>
      </c>
      <c r="K3" s="2"/>
      <c r="L3" s="214" t="str">
        <f>IFERROR(VLOOKUP(TableHandbook[[#This Row],[UDC]],TableOMTEACH1[],7,FALSE),"")</f>
        <v/>
      </c>
      <c r="M3" s="212" t="str">
        <f>IFERROR(VLOOKUP(TableHandbook[[#This Row],[UDC]],TableOUMPTCHEC[],7,FALSE),"")</f>
        <v/>
      </c>
      <c r="N3" s="212" t="str">
        <f>IFERROR(VLOOKUP(TableHandbook[[#This Row],[UDC]],TableOUMPTCHPE[],7,FALSE),"")</f>
        <v/>
      </c>
      <c r="O3" s="212" t="str">
        <f>IFERROR(VLOOKUP(TableHandbook[[#This Row],[UDC]],TableOUMPTCHSE[],7,FALSE),"")</f>
        <v/>
      </c>
      <c r="P3" s="214" t="str">
        <f>IFERROR(VLOOKUP(TableHandbook[[#This Row],[UDC]],TableOCTESOL1[],7,FALSE),"")</f>
        <v/>
      </c>
      <c r="Q3" s="212" t="str">
        <f>IFERROR(VLOOKUP(TableHandbook[[#This Row],[UDC]],TableOCTESOL[],7,FALSE),"")</f>
        <v/>
      </c>
      <c r="R3" s="212" t="str">
        <f>IFERROR(VLOOKUP(TableHandbook[[#This Row],[UDC]],TableOMAPLING[],7,FALSE),"")</f>
        <v/>
      </c>
      <c r="S3" s="214" t="str">
        <f>IFERROR(VLOOKUP(TableHandbook[[#This Row],[UDC]],TableOCEDHE1[],7,FALSE),"")</f>
        <v/>
      </c>
      <c r="T3" s="212" t="str">
        <f>IFERROR(VLOOKUP(TableHandbook[[#This Row],[UDC]],TableOCEDHE[],7,FALSE),"")</f>
        <v/>
      </c>
      <c r="U3" s="212" t="str">
        <f>IFERROR(VLOOKUP(TableHandbook[[#This Row],[UDC]],TableOCEDUCS1[],7,FALSE),"")</f>
        <v/>
      </c>
      <c r="V3" s="212" t="str">
        <f>IFERROR(VLOOKUP(TableHandbook[[#This Row],[UDC]],TableOCEDUC[],7,FALSE),"")</f>
        <v/>
      </c>
      <c r="W3" s="212" t="str">
        <f>IFERROR(VLOOKUP(TableHandbook[[#This Row],[UDC]],TableOGEDUC[],7,FALSE),"")</f>
        <v/>
      </c>
      <c r="X3" s="212" t="str">
        <f>IFERROR(VLOOKUP(TableHandbook[[#This Row],[UDC]],TableOUMPEDUPR[],7,FALSE),"")</f>
        <v/>
      </c>
      <c r="Y3" s="212" t="str">
        <f>IFERROR(VLOOKUP(TableHandbook[[#This Row],[UDC]],TableOUMPEDUSC[],7,FALSE),"")</f>
        <v/>
      </c>
      <c r="Z3" s="214" t="str">
        <f>IFERROR(VLOOKUP(TableHandbook[[#This Row],[UDC]],TableOMEDUC[],7,FALSE),"")</f>
        <v/>
      </c>
      <c r="AA3" s="212" t="str">
        <f>IFERROR(VLOOKUP(TableHandbook[[#This Row],[UDC]],TableOSEPCULIN[],7,FALSE),"")</f>
        <v/>
      </c>
      <c r="AB3" s="212" t="str">
        <f>IFERROR(VLOOKUP(TableHandbook[[#This Row],[UDC]],TableOSEPLNTCH[],7,FALSE),"")</f>
        <v/>
      </c>
      <c r="AC3" s="212" t="str">
        <f>IFERROR(VLOOKUP(TableHandbook[[#This Row],[UDC]],TableOSEPSTEME[],7,FALSE),"")</f>
        <v/>
      </c>
    </row>
    <row r="4" spans="1:29" x14ac:dyDescent="0.25">
      <c r="A4" s="2" t="s">
        <v>105</v>
      </c>
      <c r="B4" s="3"/>
      <c r="C4" s="3"/>
      <c r="D4" s="2" t="s">
        <v>106</v>
      </c>
      <c r="E4" s="3"/>
      <c r="F4" s="278"/>
      <c r="G4" s="211" t="str">
        <f>IFERROR(IF(VLOOKUP(TableHandbook[[#This Row],[UDC]],TableAvailabilities[],2,FALSE)&gt;0,"Y",""),"")</f>
        <v/>
      </c>
      <c r="H4" s="211" t="str">
        <f>IFERROR(IF(VLOOKUP(TableHandbook[[#This Row],[UDC]],TableAvailabilities[],3,FALSE)&gt;0,"Y",""),"")</f>
        <v/>
      </c>
      <c r="I4" s="211" t="str">
        <f>IFERROR(IF(VLOOKUP(TableHandbook[[#This Row],[UDC]],TableAvailabilities[],4,FALSE)&gt;0,"Y",""),"")</f>
        <v/>
      </c>
      <c r="J4" s="211" t="str">
        <f>IFERROR(IF(VLOOKUP(TableHandbook[[#This Row],[UDC]],TableAvailabilities[],5,FALSE)&gt;0,"Y",""),"")</f>
        <v/>
      </c>
      <c r="K4" s="2"/>
      <c r="L4" s="214" t="str">
        <f>IFERROR(VLOOKUP(TableHandbook[[#This Row],[UDC]],TableOMTEACH1[],7,FALSE),"")</f>
        <v/>
      </c>
      <c r="M4" s="212" t="str">
        <f>IFERROR(VLOOKUP(TableHandbook[[#This Row],[UDC]],TableOUMPTCHEC[],7,FALSE),"")</f>
        <v/>
      </c>
      <c r="N4" s="212" t="str">
        <f>IFERROR(VLOOKUP(TableHandbook[[#This Row],[UDC]],TableOUMPTCHPE[],7,FALSE),"")</f>
        <v/>
      </c>
      <c r="O4" s="212" t="str">
        <f>IFERROR(VLOOKUP(TableHandbook[[#This Row],[UDC]],TableOUMPTCHSE[],7,FALSE),"")</f>
        <v/>
      </c>
      <c r="P4" s="214" t="str">
        <f>IFERROR(VLOOKUP(TableHandbook[[#This Row],[UDC]],TableOCTESOL1[],7,FALSE),"")</f>
        <v/>
      </c>
      <c r="Q4" s="212" t="str">
        <f>IFERROR(VLOOKUP(TableHandbook[[#This Row],[UDC]],TableOCTESOL[],7,FALSE),"")</f>
        <v/>
      </c>
      <c r="R4" s="212" t="str">
        <f>IFERROR(VLOOKUP(TableHandbook[[#This Row],[UDC]],TableOMAPLING[],7,FALSE),"")</f>
        <v/>
      </c>
      <c r="S4" s="214" t="str">
        <f>IFERROR(VLOOKUP(TableHandbook[[#This Row],[UDC]],TableOCEDHE1[],7,FALSE),"")</f>
        <v/>
      </c>
      <c r="T4" s="212" t="str">
        <f>IFERROR(VLOOKUP(TableHandbook[[#This Row],[UDC]],TableOCEDHE[],7,FALSE),"")</f>
        <v/>
      </c>
      <c r="U4" s="212" t="str">
        <f>IFERROR(VLOOKUP(TableHandbook[[#This Row],[UDC]],TableOCEDUCS1[],7,FALSE),"")</f>
        <v/>
      </c>
      <c r="V4" s="212" t="str">
        <f>IFERROR(VLOOKUP(TableHandbook[[#This Row],[UDC]],TableOCEDUC[],7,FALSE),"")</f>
        <v/>
      </c>
      <c r="W4" s="212" t="str">
        <f>IFERROR(VLOOKUP(TableHandbook[[#This Row],[UDC]],TableOGEDUC[],7,FALSE),"")</f>
        <v/>
      </c>
      <c r="X4" s="212" t="str">
        <f>IFERROR(VLOOKUP(TableHandbook[[#This Row],[UDC]],TableOUMPEDUPR[],7,FALSE),"")</f>
        <v/>
      </c>
      <c r="Y4" s="212" t="str">
        <f>IFERROR(VLOOKUP(TableHandbook[[#This Row],[UDC]],TableOUMPEDUSC[],7,FALSE),"")</f>
        <v/>
      </c>
      <c r="Z4" s="214" t="str">
        <f>IFERROR(VLOOKUP(TableHandbook[[#This Row],[UDC]],TableOMEDUC[],7,FALSE),"")</f>
        <v/>
      </c>
      <c r="AA4" s="212" t="str">
        <f>IFERROR(VLOOKUP(TableHandbook[[#This Row],[UDC]],TableOSEPCULIN[],7,FALSE),"")</f>
        <v/>
      </c>
      <c r="AB4" s="212" t="str">
        <f>IFERROR(VLOOKUP(TableHandbook[[#This Row],[UDC]],TableOSEPLNTCH[],7,FALSE),"")</f>
        <v/>
      </c>
      <c r="AC4" s="212" t="str">
        <f>IFERROR(VLOOKUP(TableHandbook[[#This Row],[UDC]],TableOSEPSTEME[],7,FALSE),"")</f>
        <v/>
      </c>
    </row>
    <row r="5" spans="1:29" x14ac:dyDescent="0.25">
      <c r="A5" s="2" t="s">
        <v>107</v>
      </c>
      <c r="B5" s="3"/>
      <c r="C5" s="3"/>
      <c r="D5" s="2" t="s">
        <v>108</v>
      </c>
      <c r="E5" s="3"/>
      <c r="F5" s="278"/>
      <c r="G5" s="211" t="str">
        <f>IFERROR(IF(VLOOKUP(TableHandbook[[#This Row],[UDC]],TableAvailabilities[],2,FALSE)&gt;0,"Y",""),"")</f>
        <v/>
      </c>
      <c r="H5" s="211" t="str">
        <f>IFERROR(IF(VLOOKUP(TableHandbook[[#This Row],[UDC]],TableAvailabilities[],3,FALSE)&gt;0,"Y",""),"")</f>
        <v/>
      </c>
      <c r="I5" s="211" t="str">
        <f>IFERROR(IF(VLOOKUP(TableHandbook[[#This Row],[UDC]],TableAvailabilities[],4,FALSE)&gt;0,"Y",""),"")</f>
        <v/>
      </c>
      <c r="J5" s="211" t="str">
        <f>IFERROR(IF(VLOOKUP(TableHandbook[[#This Row],[UDC]],TableAvailabilities[],5,FALSE)&gt;0,"Y",""),"")</f>
        <v/>
      </c>
      <c r="K5" s="2"/>
      <c r="L5" s="214" t="str">
        <f>IFERROR(VLOOKUP(TableHandbook[[#This Row],[UDC]],TableOMTEACH1[],7,FALSE),"")</f>
        <v/>
      </c>
      <c r="M5" s="212" t="str">
        <f>IFERROR(VLOOKUP(TableHandbook[[#This Row],[UDC]],TableOUMPTCHEC[],7,FALSE),"")</f>
        <v/>
      </c>
      <c r="N5" s="212" t="str">
        <f>IFERROR(VLOOKUP(TableHandbook[[#This Row],[UDC]],TableOUMPTCHPE[],7,FALSE),"")</f>
        <v/>
      </c>
      <c r="O5" s="212" t="str">
        <f>IFERROR(VLOOKUP(TableHandbook[[#This Row],[UDC]],TableOUMPTCHSE[],7,FALSE),"")</f>
        <v/>
      </c>
      <c r="P5" s="214" t="str">
        <f>IFERROR(VLOOKUP(TableHandbook[[#This Row],[UDC]],TableOCTESOL1[],7,FALSE),"")</f>
        <v/>
      </c>
      <c r="Q5" s="212" t="str">
        <f>IFERROR(VLOOKUP(TableHandbook[[#This Row],[UDC]],TableOCTESOL[],7,FALSE),"")</f>
        <v/>
      </c>
      <c r="R5" s="212" t="str">
        <f>IFERROR(VLOOKUP(TableHandbook[[#This Row],[UDC]],TableOMAPLING[],7,FALSE),"")</f>
        <v/>
      </c>
      <c r="S5" s="214" t="str">
        <f>IFERROR(VLOOKUP(TableHandbook[[#This Row],[UDC]],TableOCEDHE1[],7,FALSE),"")</f>
        <v/>
      </c>
      <c r="T5" s="212" t="str">
        <f>IFERROR(VLOOKUP(TableHandbook[[#This Row],[UDC]],TableOCEDHE[],7,FALSE),"")</f>
        <v/>
      </c>
      <c r="U5" s="212" t="str">
        <f>IFERROR(VLOOKUP(TableHandbook[[#This Row],[UDC]],TableOCEDUCS1[],7,FALSE),"")</f>
        <v/>
      </c>
      <c r="V5" s="212" t="str">
        <f>IFERROR(VLOOKUP(TableHandbook[[#This Row],[UDC]],TableOCEDUC[],7,FALSE),"")</f>
        <v/>
      </c>
      <c r="W5" s="212" t="str">
        <f>IFERROR(VLOOKUP(TableHandbook[[#This Row],[UDC]],TableOGEDUC[],7,FALSE),"")</f>
        <v/>
      </c>
      <c r="X5" s="212" t="str">
        <f>IFERROR(VLOOKUP(TableHandbook[[#This Row],[UDC]],TableOUMPEDUPR[],7,FALSE),"")</f>
        <v/>
      </c>
      <c r="Y5" s="212" t="str">
        <f>IFERROR(VLOOKUP(TableHandbook[[#This Row],[UDC]],TableOUMPEDUSC[],7,FALSE),"")</f>
        <v/>
      </c>
      <c r="Z5" s="214" t="str">
        <f>IFERROR(VLOOKUP(TableHandbook[[#This Row],[UDC]],TableOMEDUC[],7,FALSE),"")</f>
        <v/>
      </c>
      <c r="AA5" s="212" t="str">
        <f>IFERROR(VLOOKUP(TableHandbook[[#This Row],[UDC]],TableOSEPCULIN[],7,FALSE),"")</f>
        <v/>
      </c>
      <c r="AB5" s="212" t="str">
        <f>IFERROR(VLOOKUP(TableHandbook[[#This Row],[UDC]],TableOSEPLNTCH[],7,FALSE),"")</f>
        <v/>
      </c>
      <c r="AC5" s="212" t="str">
        <f>IFERROR(VLOOKUP(TableHandbook[[#This Row],[UDC]],TableOSEPSTEME[],7,FALSE),"")</f>
        <v/>
      </c>
    </row>
    <row r="6" spans="1:29" x14ac:dyDescent="0.25">
      <c r="A6" s="2" t="s">
        <v>109</v>
      </c>
      <c r="B6" s="3"/>
      <c r="C6" s="3"/>
      <c r="D6" s="2" t="s">
        <v>110</v>
      </c>
      <c r="E6" s="3">
        <v>25</v>
      </c>
      <c r="F6" s="278" t="s">
        <v>111</v>
      </c>
      <c r="G6" s="211" t="str">
        <f>IFERROR(IF(VLOOKUP(TableHandbook[[#This Row],[UDC]],TableAvailabilities[],2,FALSE)&gt;0,"Y",""),"")</f>
        <v/>
      </c>
      <c r="H6" s="211" t="str">
        <f>IFERROR(IF(VLOOKUP(TableHandbook[[#This Row],[UDC]],TableAvailabilities[],3,FALSE)&gt;0,"Y",""),"")</f>
        <v/>
      </c>
      <c r="I6" s="211" t="str">
        <f>IFERROR(IF(VLOOKUP(TableHandbook[[#This Row],[UDC]],TableAvailabilities[],4,FALSE)&gt;0,"Y",""),"")</f>
        <v/>
      </c>
      <c r="J6" s="211" t="str">
        <f>IFERROR(IF(VLOOKUP(TableHandbook[[#This Row],[UDC]],TableAvailabilities[],5,FALSE)&gt;0,"Y",""),"")</f>
        <v/>
      </c>
      <c r="K6" s="2"/>
      <c r="L6" s="214" t="str">
        <f>IFERROR(VLOOKUP(TableHandbook[[#This Row],[UDC]],TableOMTEACH1[],7,FALSE),"")</f>
        <v/>
      </c>
      <c r="M6" s="212" t="str">
        <f>IFERROR(VLOOKUP(TableHandbook[[#This Row],[UDC]],TableOUMPTCHEC[],7,FALSE),"")</f>
        <v/>
      </c>
      <c r="N6" s="212" t="str">
        <f>IFERROR(VLOOKUP(TableHandbook[[#This Row],[UDC]],TableOUMPTCHPE[],7,FALSE),"")</f>
        <v/>
      </c>
      <c r="O6" s="212" t="str">
        <f>IFERROR(VLOOKUP(TableHandbook[[#This Row],[UDC]],TableOUMPTCHSE[],7,FALSE),"")</f>
        <v/>
      </c>
      <c r="P6" s="214" t="str">
        <f>IFERROR(VLOOKUP(TableHandbook[[#This Row],[UDC]],TableOCTESOL1[],7,FALSE),"")</f>
        <v>AltCore</v>
      </c>
      <c r="Q6" s="212" t="str">
        <f>IFERROR(VLOOKUP(TableHandbook[[#This Row],[UDC]],TableOCTESOL[],7,FALSE),"")</f>
        <v>AltCore</v>
      </c>
      <c r="R6" s="212" t="str">
        <f>IFERROR(VLOOKUP(TableHandbook[[#This Row],[UDC]],TableOMAPLING[],7,FALSE),"")</f>
        <v/>
      </c>
      <c r="S6" s="214" t="str">
        <f>IFERROR(VLOOKUP(TableHandbook[[#This Row],[UDC]],TableOCEDHE1[],7,FALSE),"")</f>
        <v/>
      </c>
      <c r="T6" s="212" t="str">
        <f>IFERROR(VLOOKUP(TableHandbook[[#This Row],[UDC]],TableOCEDHE[],7,FALSE),"")</f>
        <v/>
      </c>
      <c r="U6" s="212" t="str">
        <f>IFERROR(VLOOKUP(TableHandbook[[#This Row],[UDC]],TableOCEDUCS1[],7,FALSE),"")</f>
        <v/>
      </c>
      <c r="V6" s="212" t="str">
        <f>IFERROR(VLOOKUP(TableHandbook[[#This Row],[UDC]],TableOCEDUC[],7,FALSE),"")</f>
        <v/>
      </c>
      <c r="W6" s="212" t="str">
        <f>IFERROR(VLOOKUP(TableHandbook[[#This Row],[UDC]],TableOGEDUC[],7,FALSE),"")</f>
        <v/>
      </c>
      <c r="X6" s="212" t="str">
        <f>IFERROR(VLOOKUP(TableHandbook[[#This Row],[UDC]],TableOUMPEDUPR[],7,FALSE),"")</f>
        <v/>
      </c>
      <c r="Y6" s="212" t="str">
        <f>IFERROR(VLOOKUP(TableHandbook[[#This Row],[UDC]],TableOUMPEDUSC[],7,FALSE),"")</f>
        <v/>
      </c>
      <c r="Z6" s="214" t="str">
        <f>IFERROR(VLOOKUP(TableHandbook[[#This Row],[UDC]],TableOMEDUC[],7,FALSE),"")</f>
        <v/>
      </c>
      <c r="AA6" s="212" t="str">
        <f>IFERROR(VLOOKUP(TableHandbook[[#This Row],[UDC]],TableOSEPCULIN[],7,FALSE),"")</f>
        <v/>
      </c>
      <c r="AB6" s="212" t="str">
        <f>IFERROR(VLOOKUP(TableHandbook[[#This Row],[UDC]],TableOSEPLNTCH[],7,FALSE),"")</f>
        <v/>
      </c>
      <c r="AC6" s="212" t="str">
        <f>IFERROR(VLOOKUP(TableHandbook[[#This Row],[UDC]],TableOSEPSTEME[],7,FALSE),"")</f>
        <v/>
      </c>
    </row>
    <row r="7" spans="1:29" x14ac:dyDescent="0.25">
      <c r="A7" s="2" t="s">
        <v>112</v>
      </c>
      <c r="B7" s="3">
        <v>1</v>
      </c>
      <c r="C7" s="3" t="s">
        <v>113</v>
      </c>
      <c r="D7" s="2" t="s">
        <v>114</v>
      </c>
      <c r="E7" s="3">
        <v>25</v>
      </c>
      <c r="F7" s="242" t="s">
        <v>115</v>
      </c>
      <c r="G7" s="211" t="str">
        <f>IFERROR(IF(VLOOKUP(TableHandbook[[#This Row],[UDC]],TableAvailabilities[],2,FALSE)&gt;0,"Y",""),"")</f>
        <v/>
      </c>
      <c r="H7" s="211" t="str">
        <f>IFERROR(IF(VLOOKUP(TableHandbook[[#This Row],[UDC]],TableAvailabilities[],3,FALSE)&gt;0,"Y",""),"")</f>
        <v>Y</v>
      </c>
      <c r="I7" s="211" t="str">
        <f>IFERROR(IF(VLOOKUP(TableHandbook[[#This Row],[UDC]],TableAvailabilities[],4,FALSE)&gt;0,"Y",""),"")</f>
        <v/>
      </c>
      <c r="J7" s="211" t="str">
        <f>IFERROR(IF(VLOOKUP(TableHandbook[[#This Row],[UDC]],TableAvailabilities[],5,FALSE)&gt;0,"Y",""),"")</f>
        <v/>
      </c>
      <c r="K7" s="2"/>
      <c r="L7" s="214" t="str">
        <f>IFERROR(VLOOKUP(TableHandbook[[#This Row],[UDC]],TableOMTEACH1[],7,FALSE),"")</f>
        <v/>
      </c>
      <c r="M7" s="212" t="str">
        <f>IFERROR(VLOOKUP(TableHandbook[[#This Row],[UDC]],TableOUMPTCHEC[],7,FALSE),"")</f>
        <v>Core</v>
      </c>
      <c r="N7" s="212" t="str">
        <f>IFERROR(VLOOKUP(TableHandbook[[#This Row],[UDC]],TableOUMPTCHPE[],7,FALSE),"")</f>
        <v/>
      </c>
      <c r="O7" s="212" t="str">
        <f>IFERROR(VLOOKUP(TableHandbook[[#This Row],[UDC]],TableOUMPTCHSE[],7,FALSE),"")</f>
        <v/>
      </c>
      <c r="P7" s="214" t="str">
        <f>IFERROR(VLOOKUP(TableHandbook[[#This Row],[UDC]],TableOCTESOL1[],7,FALSE),"")</f>
        <v/>
      </c>
      <c r="Q7" s="212" t="str">
        <f>IFERROR(VLOOKUP(TableHandbook[[#This Row],[UDC]],TableOCTESOL[],7,FALSE),"")</f>
        <v/>
      </c>
      <c r="R7" s="212" t="str">
        <f>IFERROR(VLOOKUP(TableHandbook[[#This Row],[UDC]],TableOMAPLING[],7,FALSE),"")</f>
        <v/>
      </c>
      <c r="S7" s="214" t="str">
        <f>IFERROR(VLOOKUP(TableHandbook[[#This Row],[UDC]],TableOCEDHE1[],7,FALSE),"")</f>
        <v/>
      </c>
      <c r="T7" s="212" t="str">
        <f>IFERROR(VLOOKUP(TableHandbook[[#This Row],[UDC]],TableOCEDHE[],7,FALSE),"")</f>
        <v/>
      </c>
      <c r="U7" s="212" t="str">
        <f>IFERROR(VLOOKUP(TableHandbook[[#This Row],[UDC]],TableOCEDUCS1[],7,FALSE),"")</f>
        <v/>
      </c>
      <c r="V7" s="212" t="str">
        <f>IFERROR(VLOOKUP(TableHandbook[[#This Row],[UDC]],TableOCEDUC[],7,FALSE),"")</f>
        <v/>
      </c>
      <c r="W7" s="212" t="str">
        <f>IFERROR(VLOOKUP(TableHandbook[[#This Row],[UDC]],TableOGEDUC[],7,FALSE),"")</f>
        <v/>
      </c>
      <c r="X7" s="212" t="str">
        <f>IFERROR(VLOOKUP(TableHandbook[[#This Row],[UDC]],TableOUMPEDUPR[],7,FALSE),"")</f>
        <v/>
      </c>
      <c r="Y7" s="212" t="str">
        <f>IFERROR(VLOOKUP(TableHandbook[[#This Row],[UDC]],TableOUMPEDUSC[],7,FALSE),"")</f>
        <v/>
      </c>
      <c r="Z7" s="214" t="str">
        <f>IFERROR(VLOOKUP(TableHandbook[[#This Row],[UDC]],TableOMEDUC[],7,FALSE),"")</f>
        <v/>
      </c>
      <c r="AA7" s="212" t="str">
        <f>IFERROR(VLOOKUP(TableHandbook[[#This Row],[UDC]],TableOSEPCULIN[],7,FALSE),"")</f>
        <v/>
      </c>
      <c r="AB7" s="212" t="str">
        <f>IFERROR(VLOOKUP(TableHandbook[[#This Row],[UDC]],TableOSEPLNTCH[],7,FALSE),"")</f>
        <v/>
      </c>
      <c r="AC7" s="212" t="str">
        <f>IFERROR(VLOOKUP(TableHandbook[[#This Row],[UDC]],TableOSEPSTEME[],7,FALSE),"")</f>
        <v/>
      </c>
    </row>
    <row r="8" spans="1:29" x14ac:dyDescent="0.25">
      <c r="A8" s="2" t="s">
        <v>116</v>
      </c>
      <c r="B8" s="3">
        <v>1</v>
      </c>
      <c r="C8" s="3" t="s">
        <v>117</v>
      </c>
      <c r="D8" s="2" t="s">
        <v>118</v>
      </c>
      <c r="E8" s="3">
        <v>25</v>
      </c>
      <c r="F8" s="242" t="s">
        <v>119</v>
      </c>
      <c r="G8" s="211" t="str">
        <f>IFERROR(IF(VLOOKUP(TableHandbook[[#This Row],[UDC]],TableAvailabilities[],2,FALSE)&gt;0,"Y",""),"")</f>
        <v/>
      </c>
      <c r="H8" s="211" t="str">
        <f>IFERROR(IF(VLOOKUP(TableHandbook[[#This Row],[UDC]],TableAvailabilities[],3,FALSE)&gt;0,"Y",""),"")</f>
        <v>Y</v>
      </c>
      <c r="I8" s="211" t="str">
        <f>IFERROR(IF(VLOOKUP(TableHandbook[[#This Row],[UDC]],TableAvailabilities[],4,FALSE)&gt;0,"Y",""),"")</f>
        <v/>
      </c>
      <c r="J8" s="211" t="str">
        <f>IFERROR(IF(VLOOKUP(TableHandbook[[#This Row],[UDC]],TableAvailabilities[],5,FALSE)&gt;0,"Y",""),"")</f>
        <v/>
      </c>
      <c r="K8" s="2"/>
      <c r="L8" s="214" t="str">
        <f>IFERROR(VLOOKUP(TableHandbook[[#This Row],[UDC]],TableOMTEACH1[],7,FALSE),"")</f>
        <v/>
      </c>
      <c r="M8" s="212" t="str">
        <f>IFERROR(VLOOKUP(TableHandbook[[#This Row],[UDC]],TableOUMPTCHEC[],7,FALSE),"")</f>
        <v>Core</v>
      </c>
      <c r="N8" s="212" t="str">
        <f>IFERROR(VLOOKUP(TableHandbook[[#This Row],[UDC]],TableOUMPTCHPE[],7,FALSE),"")</f>
        <v/>
      </c>
      <c r="O8" s="212" t="str">
        <f>IFERROR(VLOOKUP(TableHandbook[[#This Row],[UDC]],TableOUMPTCHSE[],7,FALSE),"")</f>
        <v/>
      </c>
      <c r="P8" s="214" t="str">
        <f>IFERROR(VLOOKUP(TableHandbook[[#This Row],[UDC]],TableOCTESOL1[],7,FALSE),"")</f>
        <v/>
      </c>
      <c r="Q8" s="212" t="str">
        <f>IFERROR(VLOOKUP(TableHandbook[[#This Row],[UDC]],TableOCTESOL[],7,FALSE),"")</f>
        <v/>
      </c>
      <c r="R8" s="212" t="str">
        <f>IFERROR(VLOOKUP(TableHandbook[[#This Row],[UDC]],TableOMAPLING[],7,FALSE),"")</f>
        <v/>
      </c>
      <c r="S8" s="214" t="str">
        <f>IFERROR(VLOOKUP(TableHandbook[[#This Row],[UDC]],TableOCEDHE1[],7,FALSE),"")</f>
        <v/>
      </c>
      <c r="T8" s="212" t="str">
        <f>IFERROR(VLOOKUP(TableHandbook[[#This Row],[UDC]],TableOCEDHE[],7,FALSE),"")</f>
        <v/>
      </c>
      <c r="U8" s="212" t="str">
        <f>IFERROR(VLOOKUP(TableHandbook[[#This Row],[UDC]],TableOCEDUCS1[],7,FALSE),"")</f>
        <v/>
      </c>
      <c r="V8" s="212" t="str">
        <f>IFERROR(VLOOKUP(TableHandbook[[#This Row],[UDC]],TableOCEDUC[],7,FALSE),"")</f>
        <v/>
      </c>
      <c r="W8" s="212" t="str">
        <f>IFERROR(VLOOKUP(TableHandbook[[#This Row],[UDC]],TableOGEDUC[],7,FALSE),"")</f>
        <v/>
      </c>
      <c r="X8" s="212" t="str">
        <f>IFERROR(VLOOKUP(TableHandbook[[#This Row],[UDC]],TableOUMPEDUPR[],7,FALSE),"")</f>
        <v/>
      </c>
      <c r="Y8" s="212" t="str">
        <f>IFERROR(VLOOKUP(TableHandbook[[#This Row],[UDC]],TableOUMPEDUSC[],7,FALSE),"")</f>
        <v/>
      </c>
      <c r="Z8" s="214" t="str">
        <f>IFERROR(VLOOKUP(TableHandbook[[#This Row],[UDC]],TableOMEDUC[],7,FALSE),"")</f>
        <v/>
      </c>
      <c r="AA8" s="212" t="str">
        <f>IFERROR(VLOOKUP(TableHandbook[[#This Row],[UDC]],TableOSEPCULIN[],7,FALSE),"")</f>
        <v/>
      </c>
      <c r="AB8" s="212" t="str">
        <f>IFERROR(VLOOKUP(TableHandbook[[#This Row],[UDC]],TableOSEPLNTCH[],7,FALSE),"")</f>
        <v/>
      </c>
      <c r="AC8" s="212" t="str">
        <f>IFERROR(VLOOKUP(TableHandbook[[#This Row],[UDC]],TableOSEPSTEME[],7,FALSE),"")</f>
        <v/>
      </c>
    </row>
    <row r="9" spans="1:29" x14ac:dyDescent="0.25">
      <c r="A9" s="2" t="s">
        <v>120</v>
      </c>
      <c r="B9" s="3">
        <v>2</v>
      </c>
      <c r="C9" s="3" t="s">
        <v>121</v>
      </c>
      <c r="D9" s="2" t="s">
        <v>122</v>
      </c>
      <c r="E9" s="3">
        <v>25</v>
      </c>
      <c r="F9" s="242" t="s">
        <v>123</v>
      </c>
      <c r="G9" s="211" t="str">
        <f>IFERROR(IF(VLOOKUP(TableHandbook[[#This Row],[UDC]],TableAvailabilities[],2,FALSE)&gt;0,"Y",""),"")</f>
        <v/>
      </c>
      <c r="H9" s="211" t="str">
        <f>IFERROR(IF(VLOOKUP(TableHandbook[[#This Row],[UDC]],TableAvailabilities[],3,FALSE)&gt;0,"Y",""),"")</f>
        <v/>
      </c>
      <c r="I9" s="211" t="str">
        <f>IFERROR(IF(VLOOKUP(TableHandbook[[#This Row],[UDC]],TableAvailabilities[],4,FALSE)&gt;0,"Y",""),"")</f>
        <v>Y</v>
      </c>
      <c r="J9" s="211" t="str">
        <f>IFERROR(IF(VLOOKUP(TableHandbook[[#This Row],[UDC]],TableAvailabilities[],5,FALSE)&gt;0,"Y",""),"")</f>
        <v/>
      </c>
      <c r="K9" s="243" t="s">
        <v>124</v>
      </c>
      <c r="L9" s="214" t="str">
        <f>IFERROR(VLOOKUP(TableHandbook[[#This Row],[UDC]],TableOMTEACH1[],7,FALSE),"")</f>
        <v/>
      </c>
      <c r="M9" s="212" t="str">
        <f>IFERROR(VLOOKUP(TableHandbook[[#This Row],[UDC]],TableOUMPTCHEC[],7,FALSE),"")</f>
        <v>Core</v>
      </c>
      <c r="N9" s="212" t="str">
        <f>IFERROR(VLOOKUP(TableHandbook[[#This Row],[UDC]],TableOUMPTCHPE[],7,FALSE),"")</f>
        <v/>
      </c>
      <c r="O9" s="212" t="str">
        <f>IFERROR(VLOOKUP(TableHandbook[[#This Row],[UDC]],TableOUMPTCHSE[],7,FALSE),"")</f>
        <v/>
      </c>
      <c r="P9" s="214" t="str">
        <f>IFERROR(VLOOKUP(TableHandbook[[#This Row],[UDC]],TableOCTESOL1[],7,FALSE),"")</f>
        <v/>
      </c>
      <c r="Q9" s="212" t="str">
        <f>IFERROR(VLOOKUP(TableHandbook[[#This Row],[UDC]],TableOCTESOL[],7,FALSE),"")</f>
        <v/>
      </c>
      <c r="R9" s="212" t="str">
        <f>IFERROR(VLOOKUP(TableHandbook[[#This Row],[UDC]],TableOMAPLING[],7,FALSE),"")</f>
        <v/>
      </c>
      <c r="S9" s="214" t="str">
        <f>IFERROR(VLOOKUP(TableHandbook[[#This Row],[UDC]],TableOCEDHE1[],7,FALSE),"")</f>
        <v/>
      </c>
      <c r="T9" s="212" t="str">
        <f>IFERROR(VLOOKUP(TableHandbook[[#This Row],[UDC]],TableOCEDHE[],7,FALSE),"")</f>
        <v/>
      </c>
      <c r="U9" s="212" t="str">
        <f>IFERROR(VLOOKUP(TableHandbook[[#This Row],[UDC]],TableOCEDUCS1[],7,FALSE),"")</f>
        <v/>
      </c>
      <c r="V9" s="212" t="str">
        <f>IFERROR(VLOOKUP(TableHandbook[[#This Row],[UDC]],TableOCEDUC[],7,FALSE),"")</f>
        <v/>
      </c>
      <c r="W9" s="212" t="str">
        <f>IFERROR(VLOOKUP(TableHandbook[[#This Row],[UDC]],TableOGEDUC[],7,FALSE),"")</f>
        <v/>
      </c>
      <c r="X9" s="212" t="str">
        <f>IFERROR(VLOOKUP(TableHandbook[[#This Row],[UDC]],TableOUMPEDUPR[],7,FALSE),"")</f>
        <v/>
      </c>
      <c r="Y9" s="212" t="str">
        <f>IFERROR(VLOOKUP(TableHandbook[[#This Row],[UDC]],TableOUMPEDUSC[],7,FALSE),"")</f>
        <v/>
      </c>
      <c r="Z9" s="214" t="str">
        <f>IFERROR(VLOOKUP(TableHandbook[[#This Row],[UDC]],TableOMEDUC[],7,FALSE),"")</f>
        <v/>
      </c>
      <c r="AA9" s="212" t="str">
        <f>IFERROR(VLOOKUP(TableHandbook[[#This Row],[UDC]],TableOSEPCULIN[],7,FALSE),"")</f>
        <v/>
      </c>
      <c r="AB9" s="212" t="str">
        <f>IFERROR(VLOOKUP(TableHandbook[[#This Row],[UDC]],TableOSEPLNTCH[],7,FALSE),"")</f>
        <v/>
      </c>
      <c r="AC9" s="212" t="str">
        <f>IFERROR(VLOOKUP(TableHandbook[[#This Row],[UDC]],TableOSEPSTEME[],7,FALSE),"")</f>
        <v/>
      </c>
    </row>
    <row r="10" spans="1:29" x14ac:dyDescent="0.25">
      <c r="A10" s="2" t="s">
        <v>125</v>
      </c>
      <c r="B10" s="3">
        <v>1</v>
      </c>
      <c r="C10" s="3" t="s">
        <v>126</v>
      </c>
      <c r="D10" s="2" t="s">
        <v>127</v>
      </c>
      <c r="E10" s="3">
        <v>25</v>
      </c>
      <c r="F10" s="242" t="s">
        <v>115</v>
      </c>
      <c r="G10" s="211" t="str">
        <f>IFERROR(IF(VLOOKUP(TableHandbook[[#This Row],[UDC]],TableAvailabilities[],2,FALSE)&gt;0,"Y",""),"")</f>
        <v/>
      </c>
      <c r="H10" s="211" t="str">
        <f>IFERROR(IF(VLOOKUP(TableHandbook[[#This Row],[UDC]],TableAvailabilities[],3,FALSE)&gt;0,"Y",""),"")</f>
        <v/>
      </c>
      <c r="I10" s="211" t="str">
        <f>IFERROR(IF(VLOOKUP(TableHandbook[[#This Row],[UDC]],TableAvailabilities[],4,FALSE)&gt;0,"Y",""),"")</f>
        <v>Y</v>
      </c>
      <c r="J10" s="211" t="str">
        <f>IFERROR(IF(VLOOKUP(TableHandbook[[#This Row],[UDC]],TableAvailabilities[],5,FALSE)&gt;0,"Y",""),"")</f>
        <v/>
      </c>
      <c r="K10" s="2"/>
      <c r="L10" s="214" t="str">
        <f>IFERROR(VLOOKUP(TableHandbook[[#This Row],[UDC]],TableOMTEACH1[],7,FALSE),"")</f>
        <v/>
      </c>
      <c r="M10" s="212" t="str">
        <f>IFERROR(VLOOKUP(TableHandbook[[#This Row],[UDC]],TableOUMPTCHEC[],7,FALSE),"")</f>
        <v>Core</v>
      </c>
      <c r="N10" s="212" t="str">
        <f>IFERROR(VLOOKUP(TableHandbook[[#This Row],[UDC]],TableOUMPTCHPE[],7,FALSE),"")</f>
        <v/>
      </c>
      <c r="O10" s="212" t="str">
        <f>IFERROR(VLOOKUP(TableHandbook[[#This Row],[UDC]],TableOUMPTCHSE[],7,FALSE),"")</f>
        <v/>
      </c>
      <c r="P10" s="214" t="str">
        <f>IFERROR(VLOOKUP(TableHandbook[[#This Row],[UDC]],TableOCTESOL1[],7,FALSE),"")</f>
        <v/>
      </c>
      <c r="Q10" s="212" t="str">
        <f>IFERROR(VLOOKUP(TableHandbook[[#This Row],[UDC]],TableOCTESOL[],7,FALSE),"")</f>
        <v/>
      </c>
      <c r="R10" s="212" t="str">
        <f>IFERROR(VLOOKUP(TableHandbook[[#This Row],[UDC]],TableOMAPLING[],7,FALSE),"")</f>
        <v/>
      </c>
      <c r="S10" s="214" t="str">
        <f>IFERROR(VLOOKUP(TableHandbook[[#This Row],[UDC]],TableOCEDHE1[],7,FALSE),"")</f>
        <v/>
      </c>
      <c r="T10" s="212" t="str">
        <f>IFERROR(VLOOKUP(TableHandbook[[#This Row],[UDC]],TableOCEDHE[],7,FALSE),"")</f>
        <v/>
      </c>
      <c r="U10" s="212" t="str">
        <f>IFERROR(VLOOKUP(TableHandbook[[#This Row],[UDC]],TableOCEDUCS1[],7,FALSE),"")</f>
        <v>Option</v>
      </c>
      <c r="V10" s="212" t="str">
        <f>IFERROR(VLOOKUP(TableHandbook[[#This Row],[UDC]],TableOCEDUC[],7,FALSE),"")</f>
        <v>Option</v>
      </c>
      <c r="W10" s="212" t="str">
        <f>IFERROR(VLOOKUP(TableHandbook[[#This Row],[UDC]],TableOGEDUC[],7,FALSE),"")</f>
        <v/>
      </c>
      <c r="X10" s="212" t="str">
        <f>IFERROR(VLOOKUP(TableHandbook[[#This Row],[UDC]],TableOUMPEDUPR[],7,FALSE),"")</f>
        <v/>
      </c>
      <c r="Y10" s="212" t="str">
        <f>IFERROR(VLOOKUP(TableHandbook[[#This Row],[UDC]],TableOUMPEDUSC[],7,FALSE),"")</f>
        <v/>
      </c>
      <c r="Z10" s="214" t="str">
        <f>IFERROR(VLOOKUP(TableHandbook[[#This Row],[UDC]],TableOMEDUC[],7,FALSE),"")</f>
        <v/>
      </c>
      <c r="AA10" s="212" t="str">
        <f>IFERROR(VLOOKUP(TableHandbook[[#This Row],[UDC]],TableOSEPCULIN[],7,FALSE),"")</f>
        <v/>
      </c>
      <c r="AB10" s="212" t="str">
        <f>IFERROR(VLOOKUP(TableHandbook[[#This Row],[UDC]],TableOSEPLNTCH[],7,FALSE),"")</f>
        <v/>
      </c>
      <c r="AC10" s="212" t="str">
        <f>IFERROR(VLOOKUP(TableHandbook[[#This Row],[UDC]],TableOSEPSTEME[],7,FALSE),"")</f>
        <v/>
      </c>
    </row>
    <row r="11" spans="1:29" x14ac:dyDescent="0.25">
      <c r="A11" s="2" t="s">
        <v>128</v>
      </c>
      <c r="B11" s="3">
        <v>1</v>
      </c>
      <c r="C11" s="3" t="s">
        <v>129</v>
      </c>
      <c r="D11" s="2" t="s">
        <v>130</v>
      </c>
      <c r="E11" s="3">
        <v>25</v>
      </c>
      <c r="F11" s="242" t="s">
        <v>115</v>
      </c>
      <c r="G11" s="211" t="str">
        <f>IFERROR(IF(VLOOKUP(TableHandbook[[#This Row],[UDC]],TableAvailabilities[],2,FALSE)&gt;0,"Y",""),"")</f>
        <v>Y</v>
      </c>
      <c r="H11" s="211" t="str">
        <f>IFERROR(IF(VLOOKUP(TableHandbook[[#This Row],[UDC]],TableAvailabilities[],3,FALSE)&gt;0,"Y",""),"")</f>
        <v>Y</v>
      </c>
      <c r="I11" s="211" t="str">
        <f>IFERROR(IF(VLOOKUP(TableHandbook[[#This Row],[UDC]],TableAvailabilities[],4,FALSE)&gt;0,"Y",""),"")</f>
        <v/>
      </c>
      <c r="J11" s="211" t="str">
        <f>IFERROR(IF(VLOOKUP(TableHandbook[[#This Row],[UDC]],TableAvailabilities[],5,FALSE)&gt;0,"Y",""),"")</f>
        <v/>
      </c>
      <c r="K11" s="2"/>
      <c r="L11" s="214" t="str">
        <f>IFERROR(VLOOKUP(TableHandbook[[#This Row],[UDC]],TableOMTEACH1[],7,FALSE),"")</f>
        <v/>
      </c>
      <c r="M11" s="212" t="str">
        <f>IFERROR(VLOOKUP(TableHandbook[[#This Row],[UDC]],TableOUMPTCHEC[],7,FALSE),"")</f>
        <v>Core</v>
      </c>
      <c r="N11" s="212" t="str">
        <f>IFERROR(VLOOKUP(TableHandbook[[#This Row],[UDC]],TableOUMPTCHPE[],7,FALSE),"")</f>
        <v/>
      </c>
      <c r="O11" s="212" t="str">
        <f>IFERROR(VLOOKUP(TableHandbook[[#This Row],[UDC]],TableOUMPTCHSE[],7,FALSE),"")</f>
        <v/>
      </c>
      <c r="P11" s="214" t="str">
        <f>IFERROR(VLOOKUP(TableHandbook[[#This Row],[UDC]],TableOCTESOL1[],7,FALSE),"")</f>
        <v/>
      </c>
      <c r="Q11" s="212" t="str">
        <f>IFERROR(VLOOKUP(TableHandbook[[#This Row],[UDC]],TableOCTESOL[],7,FALSE),"")</f>
        <v/>
      </c>
      <c r="R11" s="212" t="str">
        <f>IFERROR(VLOOKUP(TableHandbook[[#This Row],[UDC]],TableOMAPLING[],7,FALSE),"")</f>
        <v/>
      </c>
      <c r="S11" s="214" t="str">
        <f>IFERROR(VLOOKUP(TableHandbook[[#This Row],[UDC]],TableOCEDHE1[],7,FALSE),"")</f>
        <v/>
      </c>
      <c r="T11" s="212" t="str">
        <f>IFERROR(VLOOKUP(TableHandbook[[#This Row],[UDC]],TableOCEDHE[],7,FALSE),"")</f>
        <v/>
      </c>
      <c r="U11" s="212" t="str">
        <f>IFERROR(VLOOKUP(TableHandbook[[#This Row],[UDC]],TableOCEDUCS1[],7,FALSE),"")</f>
        <v/>
      </c>
      <c r="V11" s="212" t="str">
        <f>IFERROR(VLOOKUP(TableHandbook[[#This Row],[UDC]],TableOCEDUC[],7,FALSE),"")</f>
        <v/>
      </c>
      <c r="W11" s="212" t="str">
        <f>IFERROR(VLOOKUP(TableHandbook[[#This Row],[UDC]],TableOGEDUC[],7,FALSE),"")</f>
        <v/>
      </c>
      <c r="X11" s="212" t="str">
        <f>IFERROR(VLOOKUP(TableHandbook[[#This Row],[UDC]],TableOUMPEDUPR[],7,FALSE),"")</f>
        <v/>
      </c>
      <c r="Y11" s="212" t="str">
        <f>IFERROR(VLOOKUP(TableHandbook[[#This Row],[UDC]],TableOUMPEDUSC[],7,FALSE),"")</f>
        <v/>
      </c>
      <c r="Z11" s="214" t="str">
        <f>IFERROR(VLOOKUP(TableHandbook[[#This Row],[UDC]],TableOMEDUC[],7,FALSE),"")</f>
        <v/>
      </c>
      <c r="AA11" s="212" t="str">
        <f>IFERROR(VLOOKUP(TableHandbook[[#This Row],[UDC]],TableOSEPCULIN[],7,FALSE),"")</f>
        <v/>
      </c>
      <c r="AB11" s="212" t="str">
        <f>IFERROR(VLOOKUP(TableHandbook[[#This Row],[UDC]],TableOSEPLNTCH[],7,FALSE),"")</f>
        <v/>
      </c>
      <c r="AC11" s="212" t="str">
        <f>IFERROR(VLOOKUP(TableHandbook[[#This Row],[UDC]],TableOSEPSTEME[],7,FALSE),"")</f>
        <v/>
      </c>
    </row>
    <row r="12" spans="1:29" x14ac:dyDescent="0.25">
      <c r="A12" s="2" t="s">
        <v>131</v>
      </c>
      <c r="B12" s="3">
        <v>1</v>
      </c>
      <c r="C12" s="3" t="s">
        <v>132</v>
      </c>
      <c r="D12" s="2" t="s">
        <v>133</v>
      </c>
      <c r="E12" s="3">
        <v>25</v>
      </c>
      <c r="F12" s="242" t="s">
        <v>115</v>
      </c>
      <c r="G12" s="211" t="str">
        <f>IFERROR(IF(VLOOKUP(TableHandbook[[#This Row],[UDC]],TableAvailabilities[],2,FALSE)&gt;0,"Y",""),"")</f>
        <v>Y</v>
      </c>
      <c r="H12" s="211" t="str">
        <f>IFERROR(IF(VLOOKUP(TableHandbook[[#This Row],[UDC]],TableAvailabilities[],3,FALSE)&gt;0,"Y",""),"")</f>
        <v/>
      </c>
      <c r="I12" s="211" t="str">
        <f>IFERROR(IF(VLOOKUP(TableHandbook[[#This Row],[UDC]],TableAvailabilities[],4,FALSE)&gt;0,"Y",""),"")</f>
        <v/>
      </c>
      <c r="J12" s="211" t="str">
        <f>IFERROR(IF(VLOOKUP(TableHandbook[[#This Row],[UDC]],TableAvailabilities[],5,FALSE)&gt;0,"Y",""),"")</f>
        <v/>
      </c>
      <c r="K12" s="2"/>
      <c r="L12" s="214" t="str">
        <f>IFERROR(VLOOKUP(TableHandbook[[#This Row],[UDC]],TableOMTEACH1[],7,FALSE),"")</f>
        <v/>
      </c>
      <c r="M12" s="212" t="str">
        <f>IFERROR(VLOOKUP(TableHandbook[[#This Row],[UDC]],TableOUMPTCHEC[],7,FALSE),"")</f>
        <v>Core</v>
      </c>
      <c r="N12" s="212" t="str">
        <f>IFERROR(VLOOKUP(TableHandbook[[#This Row],[UDC]],TableOUMPTCHPE[],7,FALSE),"")</f>
        <v/>
      </c>
      <c r="O12" s="212" t="str">
        <f>IFERROR(VLOOKUP(TableHandbook[[#This Row],[UDC]],TableOUMPTCHSE[],7,FALSE),"")</f>
        <v/>
      </c>
      <c r="P12" s="214" t="str">
        <f>IFERROR(VLOOKUP(TableHandbook[[#This Row],[UDC]],TableOCTESOL1[],7,FALSE),"")</f>
        <v/>
      </c>
      <c r="Q12" s="212" t="str">
        <f>IFERROR(VLOOKUP(TableHandbook[[#This Row],[UDC]],TableOCTESOL[],7,FALSE),"")</f>
        <v/>
      </c>
      <c r="R12" s="212" t="str">
        <f>IFERROR(VLOOKUP(TableHandbook[[#This Row],[UDC]],TableOMAPLING[],7,FALSE),"")</f>
        <v/>
      </c>
      <c r="S12" s="214" t="str">
        <f>IFERROR(VLOOKUP(TableHandbook[[#This Row],[UDC]],TableOCEDHE1[],7,FALSE),"")</f>
        <v/>
      </c>
      <c r="T12" s="212" t="str">
        <f>IFERROR(VLOOKUP(TableHandbook[[#This Row],[UDC]],TableOCEDHE[],7,FALSE),"")</f>
        <v/>
      </c>
      <c r="U12" s="212" t="str">
        <f>IFERROR(VLOOKUP(TableHandbook[[#This Row],[UDC]],TableOCEDUCS1[],7,FALSE),"")</f>
        <v>Option</v>
      </c>
      <c r="V12" s="212" t="str">
        <f>IFERROR(VLOOKUP(TableHandbook[[#This Row],[UDC]],TableOCEDUC[],7,FALSE),"")</f>
        <v>Option</v>
      </c>
      <c r="W12" s="212" t="str">
        <f>IFERROR(VLOOKUP(TableHandbook[[#This Row],[UDC]],TableOGEDUC[],7,FALSE),"")</f>
        <v/>
      </c>
      <c r="X12" s="212" t="str">
        <f>IFERROR(VLOOKUP(TableHandbook[[#This Row],[UDC]],TableOUMPEDUPR[],7,FALSE),"")</f>
        <v/>
      </c>
      <c r="Y12" s="212" t="str">
        <f>IFERROR(VLOOKUP(TableHandbook[[#This Row],[UDC]],TableOUMPEDUSC[],7,FALSE),"")</f>
        <v/>
      </c>
      <c r="Z12" s="214" t="str">
        <f>IFERROR(VLOOKUP(TableHandbook[[#This Row],[UDC]],TableOMEDUC[],7,FALSE),"")</f>
        <v/>
      </c>
      <c r="AA12" s="212" t="str">
        <f>IFERROR(VLOOKUP(TableHandbook[[#This Row],[UDC]],TableOSEPCULIN[],7,FALSE),"")</f>
        <v/>
      </c>
      <c r="AB12" s="212" t="str">
        <f>IFERROR(VLOOKUP(TableHandbook[[#This Row],[UDC]],TableOSEPLNTCH[],7,FALSE),"")</f>
        <v/>
      </c>
      <c r="AC12" s="212" t="str">
        <f>IFERROR(VLOOKUP(TableHandbook[[#This Row],[UDC]],TableOSEPSTEME[],7,FALSE),"")</f>
        <v/>
      </c>
    </row>
    <row r="13" spans="1:29" x14ac:dyDescent="0.25">
      <c r="A13" s="2" t="s">
        <v>134</v>
      </c>
      <c r="B13" s="3">
        <v>1</v>
      </c>
      <c r="C13" s="3" t="s">
        <v>135</v>
      </c>
      <c r="D13" s="2" t="s">
        <v>136</v>
      </c>
      <c r="E13" s="3">
        <v>25</v>
      </c>
      <c r="F13" s="242" t="s">
        <v>115</v>
      </c>
      <c r="G13" s="211" t="str">
        <f>IFERROR(IF(VLOOKUP(TableHandbook[[#This Row],[UDC]],TableAvailabilities[],2,FALSE)&gt;0,"Y",""),"")</f>
        <v/>
      </c>
      <c r="H13" s="211" t="str">
        <f>IFERROR(IF(VLOOKUP(TableHandbook[[#This Row],[UDC]],TableAvailabilities[],3,FALSE)&gt;0,"Y",""),"")</f>
        <v>Y</v>
      </c>
      <c r="I13" s="211" t="str">
        <f>IFERROR(IF(VLOOKUP(TableHandbook[[#This Row],[UDC]],TableAvailabilities[],4,FALSE)&gt;0,"Y",""),"")</f>
        <v/>
      </c>
      <c r="J13" s="211" t="str">
        <f>IFERROR(IF(VLOOKUP(TableHandbook[[#This Row],[UDC]],TableAvailabilities[],5,FALSE)&gt;0,"Y",""),"")</f>
        <v/>
      </c>
      <c r="K13" s="2"/>
      <c r="L13" s="214" t="str">
        <f>IFERROR(VLOOKUP(TableHandbook[[#This Row],[UDC]],TableOMTEACH1[],7,FALSE),"")</f>
        <v/>
      </c>
      <c r="M13" s="212" t="str">
        <f>IFERROR(VLOOKUP(TableHandbook[[#This Row],[UDC]],TableOUMPTCHEC[],7,FALSE),"")</f>
        <v>Core</v>
      </c>
      <c r="N13" s="212" t="str">
        <f>IFERROR(VLOOKUP(TableHandbook[[#This Row],[UDC]],TableOUMPTCHPE[],7,FALSE),"")</f>
        <v/>
      </c>
      <c r="O13" s="212" t="str">
        <f>IFERROR(VLOOKUP(TableHandbook[[#This Row],[UDC]],TableOUMPTCHSE[],7,FALSE),"")</f>
        <v/>
      </c>
      <c r="P13" s="214" t="str">
        <f>IFERROR(VLOOKUP(TableHandbook[[#This Row],[UDC]],TableOCTESOL1[],7,FALSE),"")</f>
        <v/>
      </c>
      <c r="Q13" s="212" t="str">
        <f>IFERROR(VLOOKUP(TableHandbook[[#This Row],[UDC]],TableOCTESOL[],7,FALSE),"")</f>
        <v/>
      </c>
      <c r="R13" s="212" t="str">
        <f>IFERROR(VLOOKUP(TableHandbook[[#This Row],[UDC]],TableOMAPLING[],7,FALSE),"")</f>
        <v/>
      </c>
      <c r="S13" s="214" t="str">
        <f>IFERROR(VLOOKUP(TableHandbook[[#This Row],[UDC]],TableOCEDHE1[],7,FALSE),"")</f>
        <v/>
      </c>
      <c r="T13" s="212" t="str">
        <f>IFERROR(VLOOKUP(TableHandbook[[#This Row],[UDC]],TableOCEDHE[],7,FALSE),"")</f>
        <v/>
      </c>
      <c r="U13" s="212" t="str">
        <f>IFERROR(VLOOKUP(TableHandbook[[#This Row],[UDC]],TableOCEDUCS1[],7,FALSE),"")</f>
        <v>Option</v>
      </c>
      <c r="V13" s="212" t="str">
        <f>IFERROR(VLOOKUP(TableHandbook[[#This Row],[UDC]],TableOCEDUC[],7,FALSE),"")</f>
        <v>Option</v>
      </c>
      <c r="W13" s="212" t="str">
        <f>IFERROR(VLOOKUP(TableHandbook[[#This Row],[UDC]],TableOGEDUC[],7,FALSE),"")</f>
        <v/>
      </c>
      <c r="X13" s="212" t="str">
        <f>IFERROR(VLOOKUP(TableHandbook[[#This Row],[UDC]],TableOUMPEDUPR[],7,FALSE),"")</f>
        <v/>
      </c>
      <c r="Y13" s="212" t="str">
        <f>IFERROR(VLOOKUP(TableHandbook[[#This Row],[UDC]],TableOUMPEDUSC[],7,FALSE),"")</f>
        <v/>
      </c>
      <c r="Z13" s="214" t="str">
        <f>IFERROR(VLOOKUP(TableHandbook[[#This Row],[UDC]],TableOMEDUC[],7,FALSE),"")</f>
        <v/>
      </c>
      <c r="AA13" s="212" t="str">
        <f>IFERROR(VLOOKUP(TableHandbook[[#This Row],[UDC]],TableOSEPCULIN[],7,FALSE),"")</f>
        <v/>
      </c>
      <c r="AB13" s="212" t="str">
        <f>IFERROR(VLOOKUP(TableHandbook[[#This Row],[UDC]],TableOSEPLNTCH[],7,FALSE),"")</f>
        <v/>
      </c>
      <c r="AC13" s="212" t="str">
        <f>IFERROR(VLOOKUP(TableHandbook[[#This Row],[UDC]],TableOSEPSTEME[],7,FALSE),"")</f>
        <v/>
      </c>
    </row>
    <row r="14" spans="1:29" x14ac:dyDescent="0.25">
      <c r="A14" s="2" t="s">
        <v>137</v>
      </c>
      <c r="B14" s="3">
        <v>1</v>
      </c>
      <c r="C14" s="3" t="s">
        <v>138</v>
      </c>
      <c r="D14" s="2" t="s">
        <v>139</v>
      </c>
      <c r="E14" s="3">
        <v>25</v>
      </c>
      <c r="F14" s="242" t="s">
        <v>115</v>
      </c>
      <c r="G14" s="211" t="str">
        <f>IFERROR(IF(VLOOKUP(TableHandbook[[#This Row],[UDC]],TableAvailabilities[],2,FALSE)&gt;0,"Y",""),"")</f>
        <v/>
      </c>
      <c r="H14" s="211" t="str">
        <f>IFERROR(IF(VLOOKUP(TableHandbook[[#This Row],[UDC]],TableAvailabilities[],3,FALSE)&gt;0,"Y",""),"")</f>
        <v/>
      </c>
      <c r="I14" s="211" t="str">
        <f>IFERROR(IF(VLOOKUP(TableHandbook[[#This Row],[UDC]],TableAvailabilities[],4,FALSE)&gt;0,"Y",""),"")</f>
        <v/>
      </c>
      <c r="J14" s="211" t="str">
        <f>IFERROR(IF(VLOOKUP(TableHandbook[[#This Row],[UDC]],TableAvailabilities[],5,FALSE)&gt;0,"Y",""),"")</f>
        <v>Y</v>
      </c>
      <c r="K14" s="2"/>
      <c r="L14" s="214" t="str">
        <f>IFERROR(VLOOKUP(TableHandbook[[#This Row],[UDC]],TableOMTEACH1[],7,FALSE),"")</f>
        <v/>
      </c>
      <c r="M14" s="212" t="str">
        <f>IFERROR(VLOOKUP(TableHandbook[[#This Row],[UDC]],TableOUMPTCHEC[],7,FALSE),"")</f>
        <v>Core</v>
      </c>
      <c r="N14" s="212" t="str">
        <f>IFERROR(VLOOKUP(TableHandbook[[#This Row],[UDC]],TableOUMPTCHPE[],7,FALSE),"")</f>
        <v/>
      </c>
      <c r="O14" s="212" t="str">
        <f>IFERROR(VLOOKUP(TableHandbook[[#This Row],[UDC]],TableOUMPTCHSE[],7,FALSE),"")</f>
        <v/>
      </c>
      <c r="P14" s="214" t="str">
        <f>IFERROR(VLOOKUP(TableHandbook[[#This Row],[UDC]],TableOCTESOL1[],7,FALSE),"")</f>
        <v/>
      </c>
      <c r="Q14" s="212" t="str">
        <f>IFERROR(VLOOKUP(TableHandbook[[#This Row],[UDC]],TableOCTESOL[],7,FALSE),"")</f>
        <v/>
      </c>
      <c r="R14" s="212" t="str">
        <f>IFERROR(VLOOKUP(TableHandbook[[#This Row],[UDC]],TableOMAPLING[],7,FALSE),"")</f>
        <v/>
      </c>
      <c r="S14" s="214" t="str">
        <f>IFERROR(VLOOKUP(TableHandbook[[#This Row],[UDC]],TableOCEDHE1[],7,FALSE),"")</f>
        <v/>
      </c>
      <c r="T14" s="212" t="str">
        <f>IFERROR(VLOOKUP(TableHandbook[[#This Row],[UDC]],TableOCEDHE[],7,FALSE),"")</f>
        <v/>
      </c>
      <c r="U14" s="212" t="str">
        <f>IFERROR(VLOOKUP(TableHandbook[[#This Row],[UDC]],TableOCEDUCS1[],7,FALSE),"")</f>
        <v/>
      </c>
      <c r="V14" s="212" t="str">
        <f>IFERROR(VLOOKUP(TableHandbook[[#This Row],[UDC]],TableOCEDUC[],7,FALSE),"")</f>
        <v/>
      </c>
      <c r="W14" s="212" t="str">
        <f>IFERROR(VLOOKUP(TableHandbook[[#This Row],[UDC]],TableOGEDUC[],7,FALSE),"")</f>
        <v/>
      </c>
      <c r="X14" s="212" t="str">
        <f>IFERROR(VLOOKUP(TableHandbook[[#This Row],[UDC]],TableOUMPEDUPR[],7,FALSE),"")</f>
        <v/>
      </c>
      <c r="Y14" s="212" t="str">
        <f>IFERROR(VLOOKUP(TableHandbook[[#This Row],[UDC]],TableOUMPEDUSC[],7,FALSE),"")</f>
        <v/>
      </c>
      <c r="Z14" s="214" t="str">
        <f>IFERROR(VLOOKUP(TableHandbook[[#This Row],[UDC]],TableOMEDUC[],7,FALSE),"")</f>
        <v/>
      </c>
      <c r="AA14" s="212" t="str">
        <f>IFERROR(VLOOKUP(TableHandbook[[#This Row],[UDC]],TableOSEPCULIN[],7,FALSE),"")</f>
        <v/>
      </c>
      <c r="AB14" s="212" t="str">
        <f>IFERROR(VLOOKUP(TableHandbook[[#This Row],[UDC]],TableOSEPLNTCH[],7,FALSE),"")</f>
        <v/>
      </c>
      <c r="AC14" s="212" t="str">
        <f>IFERROR(VLOOKUP(TableHandbook[[#This Row],[UDC]],TableOSEPSTEME[],7,FALSE),"")</f>
        <v/>
      </c>
    </row>
    <row r="15" spans="1:29" x14ac:dyDescent="0.25">
      <c r="A15" s="2" t="s">
        <v>140</v>
      </c>
      <c r="B15" s="3">
        <v>1</v>
      </c>
      <c r="C15" s="3" t="s">
        <v>141</v>
      </c>
      <c r="D15" s="2" t="s">
        <v>142</v>
      </c>
      <c r="E15" s="3">
        <v>25</v>
      </c>
      <c r="F15" s="242" t="s">
        <v>115</v>
      </c>
      <c r="G15" s="211" t="str">
        <f>IFERROR(IF(VLOOKUP(TableHandbook[[#This Row],[UDC]],TableAvailabilities[],2,FALSE)&gt;0,"Y",""),"")</f>
        <v/>
      </c>
      <c r="H15" s="211" t="str">
        <f>IFERROR(IF(VLOOKUP(TableHandbook[[#This Row],[UDC]],TableAvailabilities[],3,FALSE)&gt;0,"Y",""),"")</f>
        <v/>
      </c>
      <c r="I15" s="211" t="str">
        <f>IFERROR(IF(VLOOKUP(TableHandbook[[#This Row],[UDC]],TableAvailabilities[],4,FALSE)&gt;0,"Y",""),"")</f>
        <v/>
      </c>
      <c r="J15" s="211" t="str">
        <f>IFERROR(IF(VLOOKUP(TableHandbook[[#This Row],[UDC]],TableAvailabilities[],5,FALSE)&gt;0,"Y",""),"")</f>
        <v>Y</v>
      </c>
      <c r="K15" s="2"/>
      <c r="L15" s="214" t="str">
        <f>IFERROR(VLOOKUP(TableHandbook[[#This Row],[UDC]],TableOMTEACH1[],7,FALSE),"")</f>
        <v/>
      </c>
      <c r="M15" s="212" t="str">
        <f>IFERROR(VLOOKUP(TableHandbook[[#This Row],[UDC]],TableOUMPTCHEC[],7,FALSE),"")</f>
        <v>Core</v>
      </c>
      <c r="N15" s="212" t="str">
        <f>IFERROR(VLOOKUP(TableHandbook[[#This Row],[UDC]],TableOUMPTCHPE[],7,FALSE),"")</f>
        <v/>
      </c>
      <c r="O15" s="212" t="str">
        <f>IFERROR(VLOOKUP(TableHandbook[[#This Row],[UDC]],TableOUMPTCHSE[],7,FALSE),"")</f>
        <v/>
      </c>
      <c r="P15" s="214" t="str">
        <f>IFERROR(VLOOKUP(TableHandbook[[#This Row],[UDC]],TableOCTESOL1[],7,FALSE),"")</f>
        <v/>
      </c>
      <c r="Q15" s="212" t="str">
        <f>IFERROR(VLOOKUP(TableHandbook[[#This Row],[UDC]],TableOCTESOL[],7,FALSE),"")</f>
        <v/>
      </c>
      <c r="R15" s="212" t="str">
        <f>IFERROR(VLOOKUP(TableHandbook[[#This Row],[UDC]],TableOMAPLING[],7,FALSE),"")</f>
        <v/>
      </c>
      <c r="S15" s="214" t="str">
        <f>IFERROR(VLOOKUP(TableHandbook[[#This Row],[UDC]],TableOCEDHE1[],7,FALSE),"")</f>
        <v/>
      </c>
      <c r="T15" s="212" t="str">
        <f>IFERROR(VLOOKUP(TableHandbook[[#This Row],[UDC]],TableOCEDHE[],7,FALSE),"")</f>
        <v/>
      </c>
      <c r="U15" s="212" t="str">
        <f>IFERROR(VLOOKUP(TableHandbook[[#This Row],[UDC]],TableOCEDUCS1[],7,FALSE),"")</f>
        <v/>
      </c>
      <c r="V15" s="212" t="str">
        <f>IFERROR(VLOOKUP(TableHandbook[[#This Row],[UDC]],TableOCEDUC[],7,FALSE),"")</f>
        <v/>
      </c>
      <c r="W15" s="212" t="str">
        <f>IFERROR(VLOOKUP(TableHandbook[[#This Row],[UDC]],TableOGEDUC[],7,FALSE),"")</f>
        <v/>
      </c>
      <c r="X15" s="212" t="str">
        <f>IFERROR(VLOOKUP(TableHandbook[[#This Row],[UDC]],TableOUMPEDUPR[],7,FALSE),"")</f>
        <v/>
      </c>
      <c r="Y15" s="212" t="str">
        <f>IFERROR(VLOOKUP(TableHandbook[[#This Row],[UDC]],TableOUMPEDUSC[],7,FALSE),"")</f>
        <v/>
      </c>
      <c r="Z15" s="214" t="str">
        <f>IFERROR(VLOOKUP(TableHandbook[[#This Row],[UDC]],TableOMEDUC[],7,FALSE),"")</f>
        <v/>
      </c>
      <c r="AA15" s="212" t="str">
        <f>IFERROR(VLOOKUP(TableHandbook[[#This Row],[UDC]],TableOSEPCULIN[],7,FALSE),"")</f>
        <v/>
      </c>
      <c r="AB15" s="212" t="str">
        <f>IFERROR(VLOOKUP(TableHandbook[[#This Row],[UDC]],TableOSEPLNTCH[],7,FALSE),"")</f>
        <v/>
      </c>
      <c r="AC15" s="212" t="str">
        <f>IFERROR(VLOOKUP(TableHandbook[[#This Row],[UDC]],TableOSEPSTEME[],7,FALSE),"")</f>
        <v/>
      </c>
    </row>
    <row r="16" spans="1:29" x14ac:dyDescent="0.25">
      <c r="A16" s="2" t="s">
        <v>143</v>
      </c>
      <c r="B16" s="3">
        <v>1</v>
      </c>
      <c r="C16" s="3" t="s">
        <v>144</v>
      </c>
      <c r="D16" s="2" t="s">
        <v>145</v>
      </c>
      <c r="E16" s="3">
        <v>25</v>
      </c>
      <c r="F16" s="242" t="s">
        <v>115</v>
      </c>
      <c r="G16" s="211" t="str">
        <f>IFERROR(IF(VLOOKUP(TableHandbook[[#This Row],[UDC]],TableAvailabilities[],2,FALSE)&gt;0,"Y",""),"")</f>
        <v/>
      </c>
      <c r="H16" s="211" t="str">
        <f>IFERROR(IF(VLOOKUP(TableHandbook[[#This Row],[UDC]],TableAvailabilities[],3,FALSE)&gt;0,"Y",""),"")</f>
        <v/>
      </c>
      <c r="I16" s="211" t="str">
        <f>IFERROR(IF(VLOOKUP(TableHandbook[[#This Row],[UDC]],TableAvailabilities[],4,FALSE)&gt;0,"Y",""),"")</f>
        <v>Y</v>
      </c>
      <c r="J16" s="211" t="str">
        <f>IFERROR(IF(VLOOKUP(TableHandbook[[#This Row],[UDC]],TableAvailabilities[],5,FALSE)&gt;0,"Y",""),"")</f>
        <v/>
      </c>
      <c r="K16" s="2"/>
      <c r="L16" s="214" t="str">
        <f>IFERROR(VLOOKUP(TableHandbook[[#This Row],[UDC]],TableOMTEACH1[],7,FALSE),"")</f>
        <v/>
      </c>
      <c r="M16" s="212" t="str">
        <f>IFERROR(VLOOKUP(TableHandbook[[#This Row],[UDC]],TableOUMPTCHEC[],7,FALSE),"")</f>
        <v>Core</v>
      </c>
      <c r="N16" s="212" t="str">
        <f>IFERROR(VLOOKUP(TableHandbook[[#This Row],[UDC]],TableOUMPTCHPE[],7,FALSE),"")</f>
        <v/>
      </c>
      <c r="O16" s="212" t="str">
        <f>IFERROR(VLOOKUP(TableHandbook[[#This Row],[UDC]],TableOUMPTCHSE[],7,FALSE),"")</f>
        <v/>
      </c>
      <c r="P16" s="214" t="str">
        <f>IFERROR(VLOOKUP(TableHandbook[[#This Row],[UDC]],TableOCTESOL1[],7,FALSE),"")</f>
        <v/>
      </c>
      <c r="Q16" s="212" t="str">
        <f>IFERROR(VLOOKUP(TableHandbook[[#This Row],[UDC]],TableOCTESOL[],7,FALSE),"")</f>
        <v/>
      </c>
      <c r="R16" s="212" t="str">
        <f>IFERROR(VLOOKUP(TableHandbook[[#This Row],[UDC]],TableOMAPLING[],7,FALSE),"")</f>
        <v/>
      </c>
      <c r="S16" s="214" t="str">
        <f>IFERROR(VLOOKUP(TableHandbook[[#This Row],[UDC]],TableOCEDHE1[],7,FALSE),"")</f>
        <v/>
      </c>
      <c r="T16" s="212" t="str">
        <f>IFERROR(VLOOKUP(TableHandbook[[#This Row],[UDC]],TableOCEDHE[],7,FALSE),"")</f>
        <v/>
      </c>
      <c r="U16" s="212" t="str">
        <f>IFERROR(VLOOKUP(TableHandbook[[#This Row],[UDC]],TableOCEDUCS1[],7,FALSE),"")</f>
        <v/>
      </c>
      <c r="V16" s="212" t="str">
        <f>IFERROR(VLOOKUP(TableHandbook[[#This Row],[UDC]],TableOCEDUC[],7,FALSE),"")</f>
        <v/>
      </c>
      <c r="W16" s="212" t="str">
        <f>IFERROR(VLOOKUP(TableHandbook[[#This Row],[UDC]],TableOGEDUC[],7,FALSE),"")</f>
        <v/>
      </c>
      <c r="X16" s="212" t="str">
        <f>IFERROR(VLOOKUP(TableHandbook[[#This Row],[UDC]],TableOUMPEDUPR[],7,FALSE),"")</f>
        <v/>
      </c>
      <c r="Y16" s="212" t="str">
        <f>IFERROR(VLOOKUP(TableHandbook[[#This Row],[UDC]],TableOUMPEDUSC[],7,FALSE),"")</f>
        <v/>
      </c>
      <c r="Z16" s="214" t="str">
        <f>IFERROR(VLOOKUP(TableHandbook[[#This Row],[UDC]],TableOMEDUC[],7,FALSE),"")</f>
        <v/>
      </c>
      <c r="AA16" s="212" t="str">
        <f>IFERROR(VLOOKUP(TableHandbook[[#This Row],[UDC]],TableOSEPCULIN[],7,FALSE),"")</f>
        <v/>
      </c>
      <c r="AB16" s="212" t="str">
        <f>IFERROR(VLOOKUP(TableHandbook[[#This Row],[UDC]],TableOSEPLNTCH[],7,FALSE),"")</f>
        <v/>
      </c>
      <c r="AC16" s="212" t="str">
        <f>IFERROR(VLOOKUP(TableHandbook[[#This Row],[UDC]],TableOSEPSTEME[],7,FALSE),"")</f>
        <v/>
      </c>
    </row>
    <row r="17" spans="1:29" x14ac:dyDescent="0.25">
      <c r="A17" s="2" t="s">
        <v>146</v>
      </c>
      <c r="B17" s="3">
        <v>1</v>
      </c>
      <c r="C17" s="3" t="s">
        <v>147</v>
      </c>
      <c r="D17" s="2" t="s">
        <v>148</v>
      </c>
      <c r="E17" s="3">
        <v>25</v>
      </c>
      <c r="F17" s="242" t="s">
        <v>115</v>
      </c>
      <c r="G17" s="211" t="str">
        <f>IFERROR(IF(VLOOKUP(TableHandbook[[#This Row],[UDC]],TableAvailabilities[],2,FALSE)&gt;0,"Y",""),"")</f>
        <v>Y</v>
      </c>
      <c r="H17" s="211" t="str">
        <f>IFERROR(IF(VLOOKUP(TableHandbook[[#This Row],[UDC]],TableAvailabilities[],3,FALSE)&gt;0,"Y",""),"")</f>
        <v/>
      </c>
      <c r="I17" s="211" t="str">
        <f>IFERROR(IF(VLOOKUP(TableHandbook[[#This Row],[UDC]],TableAvailabilities[],4,FALSE)&gt;0,"Y",""),"")</f>
        <v>Y</v>
      </c>
      <c r="J17" s="211" t="str">
        <f>IFERROR(IF(VLOOKUP(TableHandbook[[#This Row],[UDC]],TableAvailabilities[],5,FALSE)&gt;0,"Y",""),"")</f>
        <v/>
      </c>
      <c r="K17" s="2"/>
      <c r="L17" s="214" t="str">
        <f>IFERROR(VLOOKUP(TableHandbook[[#This Row],[UDC]],TableOMTEACH1[],7,FALSE),"")</f>
        <v/>
      </c>
      <c r="M17" s="212" t="str">
        <f>IFERROR(VLOOKUP(TableHandbook[[#This Row],[UDC]],TableOUMPTCHEC[],7,FALSE),"")</f>
        <v/>
      </c>
      <c r="N17" s="212" t="str">
        <f>IFERROR(VLOOKUP(TableHandbook[[#This Row],[UDC]],TableOUMPTCHPE[],7,FALSE),"")</f>
        <v/>
      </c>
      <c r="O17" s="212" t="str">
        <f>IFERROR(VLOOKUP(TableHandbook[[#This Row],[UDC]],TableOUMPTCHSE[],7,FALSE),"")</f>
        <v/>
      </c>
      <c r="P17" s="214" t="str">
        <f>IFERROR(VLOOKUP(TableHandbook[[#This Row],[UDC]],TableOCTESOL1[],7,FALSE),"")</f>
        <v/>
      </c>
      <c r="Q17" s="212" t="str">
        <f>IFERROR(VLOOKUP(TableHandbook[[#This Row],[UDC]],TableOCTESOL[],7,FALSE),"")</f>
        <v/>
      </c>
      <c r="R17" s="212" t="str">
        <f>IFERROR(VLOOKUP(TableHandbook[[#This Row],[UDC]],TableOMAPLING[],7,FALSE),"")</f>
        <v/>
      </c>
      <c r="S17" s="214" t="str">
        <f>IFERROR(VLOOKUP(TableHandbook[[#This Row],[UDC]],TableOCEDHE1[],7,FALSE),"")</f>
        <v>Core</v>
      </c>
      <c r="T17" s="212" t="str">
        <f>IFERROR(VLOOKUP(TableHandbook[[#This Row],[UDC]],TableOCEDHE[],7,FALSE),"")</f>
        <v>Core</v>
      </c>
      <c r="U17" s="212" t="str">
        <f>IFERROR(VLOOKUP(TableHandbook[[#This Row],[UDC]],TableOCEDUCS1[],7,FALSE),"")</f>
        <v/>
      </c>
      <c r="V17" s="212" t="str">
        <f>IFERROR(VLOOKUP(TableHandbook[[#This Row],[UDC]],TableOCEDUC[],7,FALSE),"")</f>
        <v/>
      </c>
      <c r="W17" s="212" t="str">
        <f>IFERROR(VLOOKUP(TableHandbook[[#This Row],[UDC]],TableOGEDUC[],7,FALSE),"")</f>
        <v/>
      </c>
      <c r="X17" s="212" t="str">
        <f>IFERROR(VLOOKUP(TableHandbook[[#This Row],[UDC]],TableOUMPEDUPR[],7,FALSE),"")</f>
        <v/>
      </c>
      <c r="Y17" s="212" t="str">
        <f>IFERROR(VLOOKUP(TableHandbook[[#This Row],[UDC]],TableOUMPEDUSC[],7,FALSE),"")</f>
        <v/>
      </c>
      <c r="Z17" s="214" t="str">
        <f>IFERROR(VLOOKUP(TableHandbook[[#This Row],[UDC]],TableOMEDUC[],7,FALSE),"")</f>
        <v/>
      </c>
      <c r="AA17" s="212" t="str">
        <f>IFERROR(VLOOKUP(TableHandbook[[#This Row],[UDC]],TableOSEPCULIN[],7,FALSE),"")</f>
        <v/>
      </c>
      <c r="AB17" s="212" t="str">
        <f>IFERROR(VLOOKUP(TableHandbook[[#This Row],[UDC]],TableOSEPLNTCH[],7,FALSE),"")</f>
        <v/>
      </c>
      <c r="AC17" s="212" t="str">
        <f>IFERROR(VLOOKUP(TableHandbook[[#This Row],[UDC]],TableOSEPSTEME[],7,FALSE),"")</f>
        <v/>
      </c>
    </row>
    <row r="18" spans="1:29" x14ac:dyDescent="0.25">
      <c r="A18" s="2" t="s">
        <v>149</v>
      </c>
      <c r="B18" s="3">
        <v>1</v>
      </c>
      <c r="C18" s="3" t="s">
        <v>150</v>
      </c>
      <c r="D18" s="2" t="s">
        <v>151</v>
      </c>
      <c r="E18" s="3">
        <v>25</v>
      </c>
      <c r="F18" s="242" t="s">
        <v>115</v>
      </c>
      <c r="G18" s="211" t="str">
        <f>IFERROR(IF(VLOOKUP(TableHandbook[[#This Row],[UDC]],TableAvailabilities[],2,FALSE)&gt;0,"Y",""),"")</f>
        <v/>
      </c>
      <c r="H18" s="211" t="str">
        <f>IFERROR(IF(VLOOKUP(TableHandbook[[#This Row],[UDC]],TableAvailabilities[],3,FALSE)&gt;0,"Y",""),"")</f>
        <v>Y</v>
      </c>
      <c r="I18" s="211" t="str">
        <f>IFERROR(IF(VLOOKUP(TableHandbook[[#This Row],[UDC]],TableAvailabilities[],4,FALSE)&gt;0,"Y",""),"")</f>
        <v/>
      </c>
      <c r="J18" s="211" t="str">
        <f>IFERROR(IF(VLOOKUP(TableHandbook[[#This Row],[UDC]],TableAvailabilities[],5,FALSE)&gt;0,"Y",""),"")</f>
        <v>Y</v>
      </c>
      <c r="K18" s="2"/>
      <c r="L18" s="214" t="str">
        <f>IFERROR(VLOOKUP(TableHandbook[[#This Row],[UDC]],TableOMTEACH1[],7,FALSE),"")</f>
        <v/>
      </c>
      <c r="M18" s="212" t="str">
        <f>IFERROR(VLOOKUP(TableHandbook[[#This Row],[UDC]],TableOUMPTCHEC[],7,FALSE),"")</f>
        <v/>
      </c>
      <c r="N18" s="212" t="str">
        <f>IFERROR(VLOOKUP(TableHandbook[[#This Row],[UDC]],TableOUMPTCHPE[],7,FALSE),"")</f>
        <v/>
      </c>
      <c r="O18" s="212" t="str">
        <f>IFERROR(VLOOKUP(TableHandbook[[#This Row],[UDC]],TableOUMPTCHSE[],7,FALSE),"")</f>
        <v/>
      </c>
      <c r="P18" s="214" t="str">
        <f>IFERROR(VLOOKUP(TableHandbook[[#This Row],[UDC]],TableOCTESOL1[],7,FALSE),"")</f>
        <v/>
      </c>
      <c r="Q18" s="212" t="str">
        <f>IFERROR(VLOOKUP(TableHandbook[[#This Row],[UDC]],TableOCTESOL[],7,FALSE),"")</f>
        <v/>
      </c>
      <c r="R18" s="212" t="str">
        <f>IFERROR(VLOOKUP(TableHandbook[[#This Row],[UDC]],TableOMAPLING[],7,FALSE),"")</f>
        <v/>
      </c>
      <c r="S18" s="214" t="str">
        <f>IFERROR(VLOOKUP(TableHandbook[[#This Row],[UDC]],TableOCEDHE1[],7,FALSE),"")</f>
        <v>Core</v>
      </c>
      <c r="T18" s="212" t="str">
        <f>IFERROR(VLOOKUP(TableHandbook[[#This Row],[UDC]],TableOCEDHE[],7,FALSE),"")</f>
        <v>Core</v>
      </c>
      <c r="U18" s="212" t="str">
        <f>IFERROR(VLOOKUP(TableHandbook[[#This Row],[UDC]],TableOCEDUCS1[],7,FALSE),"")</f>
        <v/>
      </c>
      <c r="V18" s="212" t="str">
        <f>IFERROR(VLOOKUP(TableHandbook[[#This Row],[UDC]],TableOCEDUC[],7,FALSE),"")</f>
        <v/>
      </c>
      <c r="W18" s="212" t="str">
        <f>IFERROR(VLOOKUP(TableHandbook[[#This Row],[UDC]],TableOGEDUC[],7,FALSE),"")</f>
        <v/>
      </c>
      <c r="X18" s="212" t="str">
        <f>IFERROR(VLOOKUP(TableHandbook[[#This Row],[UDC]],TableOUMPEDUPR[],7,FALSE),"")</f>
        <v/>
      </c>
      <c r="Y18" s="212" t="str">
        <f>IFERROR(VLOOKUP(TableHandbook[[#This Row],[UDC]],TableOUMPEDUSC[],7,FALSE),"")</f>
        <v/>
      </c>
      <c r="Z18" s="214" t="str">
        <f>IFERROR(VLOOKUP(TableHandbook[[#This Row],[UDC]],TableOMEDUC[],7,FALSE),"")</f>
        <v/>
      </c>
      <c r="AA18" s="212" t="str">
        <f>IFERROR(VLOOKUP(TableHandbook[[#This Row],[UDC]],TableOSEPCULIN[],7,FALSE),"")</f>
        <v/>
      </c>
      <c r="AB18" s="212" t="str">
        <f>IFERROR(VLOOKUP(TableHandbook[[#This Row],[UDC]],TableOSEPLNTCH[],7,FALSE),"")</f>
        <v/>
      </c>
      <c r="AC18" s="212" t="str">
        <f>IFERROR(VLOOKUP(TableHandbook[[#This Row],[UDC]],TableOSEPSTEME[],7,FALSE),"")</f>
        <v/>
      </c>
    </row>
    <row r="19" spans="1:29" x14ac:dyDescent="0.25">
      <c r="A19" s="2" t="s">
        <v>152</v>
      </c>
      <c r="B19" s="3">
        <v>1</v>
      </c>
      <c r="C19" s="3" t="s">
        <v>153</v>
      </c>
      <c r="D19" s="2" t="s">
        <v>154</v>
      </c>
      <c r="E19" s="3">
        <v>25</v>
      </c>
      <c r="F19" s="242" t="s">
        <v>115</v>
      </c>
      <c r="G19" s="211" t="str">
        <f>IFERROR(IF(VLOOKUP(TableHandbook[[#This Row],[UDC]],TableAvailabilities[],2,FALSE)&gt;0,"Y",""),"")</f>
        <v>Y</v>
      </c>
      <c r="H19" s="211" t="str">
        <f>IFERROR(IF(VLOOKUP(TableHandbook[[#This Row],[UDC]],TableAvailabilities[],3,FALSE)&gt;0,"Y",""),"")</f>
        <v/>
      </c>
      <c r="I19" s="211" t="str">
        <f>IFERROR(IF(VLOOKUP(TableHandbook[[#This Row],[UDC]],TableAvailabilities[],4,FALSE)&gt;0,"Y",""),"")</f>
        <v>Y</v>
      </c>
      <c r="J19" s="211" t="str">
        <f>IFERROR(IF(VLOOKUP(TableHandbook[[#This Row],[UDC]],TableAvailabilities[],5,FALSE)&gt;0,"Y",""),"")</f>
        <v/>
      </c>
      <c r="K19" s="2"/>
      <c r="L19" s="214" t="str">
        <f>IFERROR(VLOOKUP(TableHandbook[[#This Row],[UDC]],TableOMTEACH1[],7,FALSE),"")</f>
        <v/>
      </c>
      <c r="M19" s="212" t="str">
        <f>IFERROR(VLOOKUP(TableHandbook[[#This Row],[UDC]],TableOUMPTCHEC[],7,FALSE),"")</f>
        <v/>
      </c>
      <c r="N19" s="212" t="str">
        <f>IFERROR(VLOOKUP(TableHandbook[[#This Row],[UDC]],TableOUMPTCHPE[],7,FALSE),"")</f>
        <v/>
      </c>
      <c r="O19" s="212" t="str">
        <f>IFERROR(VLOOKUP(TableHandbook[[#This Row],[UDC]],TableOUMPTCHSE[],7,FALSE),"")</f>
        <v/>
      </c>
      <c r="P19" s="214" t="str">
        <f>IFERROR(VLOOKUP(TableHandbook[[#This Row],[UDC]],TableOCTESOL1[],7,FALSE),"")</f>
        <v/>
      </c>
      <c r="Q19" s="212" t="str">
        <f>IFERROR(VLOOKUP(TableHandbook[[#This Row],[UDC]],TableOCTESOL[],7,FALSE),"")</f>
        <v/>
      </c>
      <c r="R19" s="212" t="str">
        <f>IFERROR(VLOOKUP(TableHandbook[[#This Row],[UDC]],TableOMAPLING[],7,FALSE),"")</f>
        <v/>
      </c>
      <c r="S19" s="214" t="str">
        <f>IFERROR(VLOOKUP(TableHandbook[[#This Row],[UDC]],TableOCEDHE1[],7,FALSE),"")</f>
        <v>Core</v>
      </c>
      <c r="T19" s="212" t="str">
        <f>IFERROR(VLOOKUP(TableHandbook[[#This Row],[UDC]],TableOCEDHE[],7,FALSE),"")</f>
        <v>Core</v>
      </c>
      <c r="U19" s="212" t="str">
        <f>IFERROR(VLOOKUP(TableHandbook[[#This Row],[UDC]],TableOCEDUCS1[],7,FALSE),"")</f>
        <v/>
      </c>
      <c r="V19" s="212" t="str">
        <f>IFERROR(VLOOKUP(TableHandbook[[#This Row],[UDC]],TableOCEDUC[],7,FALSE),"")</f>
        <v/>
      </c>
      <c r="W19" s="212" t="str">
        <f>IFERROR(VLOOKUP(TableHandbook[[#This Row],[UDC]],TableOGEDUC[],7,FALSE),"")</f>
        <v/>
      </c>
      <c r="X19" s="212" t="str">
        <f>IFERROR(VLOOKUP(TableHandbook[[#This Row],[UDC]],TableOUMPEDUPR[],7,FALSE),"")</f>
        <v/>
      </c>
      <c r="Y19" s="212" t="str">
        <f>IFERROR(VLOOKUP(TableHandbook[[#This Row],[UDC]],TableOUMPEDUSC[],7,FALSE),"")</f>
        <v/>
      </c>
      <c r="Z19" s="214" t="str">
        <f>IFERROR(VLOOKUP(TableHandbook[[#This Row],[UDC]],TableOMEDUC[],7,FALSE),"")</f>
        <v/>
      </c>
      <c r="AA19" s="212" t="str">
        <f>IFERROR(VLOOKUP(TableHandbook[[#This Row],[UDC]],TableOSEPCULIN[],7,FALSE),"")</f>
        <v/>
      </c>
      <c r="AB19" s="212" t="str">
        <f>IFERROR(VLOOKUP(TableHandbook[[#This Row],[UDC]],TableOSEPLNTCH[],7,FALSE),"")</f>
        <v/>
      </c>
      <c r="AC19" s="212" t="str">
        <f>IFERROR(VLOOKUP(TableHandbook[[#This Row],[UDC]],TableOSEPSTEME[],7,FALSE),"")</f>
        <v/>
      </c>
    </row>
    <row r="20" spans="1:29" x14ac:dyDescent="0.25">
      <c r="A20" s="2" t="s">
        <v>155</v>
      </c>
      <c r="B20" s="3">
        <v>1</v>
      </c>
      <c r="C20" s="3" t="s">
        <v>156</v>
      </c>
      <c r="D20" s="2" t="s">
        <v>157</v>
      </c>
      <c r="E20" s="3">
        <v>25</v>
      </c>
      <c r="F20" s="242" t="s">
        <v>115</v>
      </c>
      <c r="G20" s="211" t="str">
        <f>IFERROR(IF(VLOOKUP(TableHandbook[[#This Row],[UDC]],TableAvailabilities[],2,FALSE)&gt;0,"Y",""),"")</f>
        <v/>
      </c>
      <c r="H20" s="211" t="str">
        <f>IFERROR(IF(VLOOKUP(TableHandbook[[#This Row],[UDC]],TableAvailabilities[],3,FALSE)&gt;0,"Y",""),"")</f>
        <v>Y</v>
      </c>
      <c r="I20" s="211" t="str">
        <f>IFERROR(IF(VLOOKUP(TableHandbook[[#This Row],[UDC]],TableAvailabilities[],4,FALSE)&gt;0,"Y",""),"")</f>
        <v/>
      </c>
      <c r="J20" s="211" t="str">
        <f>IFERROR(IF(VLOOKUP(TableHandbook[[#This Row],[UDC]],TableAvailabilities[],5,FALSE)&gt;0,"Y",""),"")</f>
        <v>Y</v>
      </c>
      <c r="K20" s="2"/>
      <c r="L20" s="214" t="str">
        <f>IFERROR(VLOOKUP(TableHandbook[[#This Row],[UDC]],TableOMTEACH1[],7,FALSE),"")</f>
        <v/>
      </c>
      <c r="M20" s="212" t="str">
        <f>IFERROR(VLOOKUP(TableHandbook[[#This Row],[UDC]],TableOUMPTCHEC[],7,FALSE),"")</f>
        <v/>
      </c>
      <c r="N20" s="212" t="str">
        <f>IFERROR(VLOOKUP(TableHandbook[[#This Row],[UDC]],TableOUMPTCHPE[],7,FALSE),"")</f>
        <v/>
      </c>
      <c r="O20" s="212" t="str">
        <f>IFERROR(VLOOKUP(TableHandbook[[#This Row],[UDC]],TableOUMPTCHSE[],7,FALSE),"")</f>
        <v/>
      </c>
      <c r="P20" s="214" t="str">
        <f>IFERROR(VLOOKUP(TableHandbook[[#This Row],[UDC]],TableOCTESOL1[],7,FALSE),"")</f>
        <v/>
      </c>
      <c r="Q20" s="212" t="str">
        <f>IFERROR(VLOOKUP(TableHandbook[[#This Row],[UDC]],TableOCTESOL[],7,FALSE),"")</f>
        <v/>
      </c>
      <c r="R20" s="212" t="str">
        <f>IFERROR(VLOOKUP(TableHandbook[[#This Row],[UDC]],TableOMAPLING[],7,FALSE),"")</f>
        <v/>
      </c>
      <c r="S20" s="214" t="str">
        <f>IFERROR(VLOOKUP(TableHandbook[[#This Row],[UDC]],TableOCEDHE1[],7,FALSE),"")</f>
        <v>Core</v>
      </c>
      <c r="T20" s="212" t="str">
        <f>IFERROR(VLOOKUP(TableHandbook[[#This Row],[UDC]],TableOCEDHE[],7,FALSE),"")</f>
        <v>Core</v>
      </c>
      <c r="U20" s="212" t="str">
        <f>IFERROR(VLOOKUP(TableHandbook[[#This Row],[UDC]],TableOCEDUCS1[],7,FALSE),"")</f>
        <v/>
      </c>
      <c r="V20" s="212" t="str">
        <f>IFERROR(VLOOKUP(TableHandbook[[#This Row],[UDC]],TableOCEDUC[],7,FALSE),"")</f>
        <v/>
      </c>
      <c r="W20" s="212" t="str">
        <f>IFERROR(VLOOKUP(TableHandbook[[#This Row],[UDC]],TableOGEDUC[],7,FALSE),"")</f>
        <v/>
      </c>
      <c r="X20" s="212" t="str">
        <f>IFERROR(VLOOKUP(TableHandbook[[#This Row],[UDC]],TableOUMPEDUPR[],7,FALSE),"")</f>
        <v/>
      </c>
      <c r="Y20" s="212" t="str">
        <f>IFERROR(VLOOKUP(TableHandbook[[#This Row],[UDC]],TableOUMPEDUSC[],7,FALSE),"")</f>
        <v/>
      </c>
      <c r="Z20" s="214" t="str">
        <f>IFERROR(VLOOKUP(TableHandbook[[#This Row],[UDC]],TableOMEDUC[],7,FALSE),"")</f>
        <v/>
      </c>
      <c r="AA20" s="212" t="str">
        <f>IFERROR(VLOOKUP(TableHandbook[[#This Row],[UDC]],TableOSEPCULIN[],7,FALSE),"")</f>
        <v/>
      </c>
      <c r="AB20" s="212" t="str">
        <f>IFERROR(VLOOKUP(TableHandbook[[#This Row],[UDC]],TableOSEPLNTCH[],7,FALSE),"")</f>
        <v/>
      </c>
      <c r="AC20" s="212" t="str">
        <f>IFERROR(VLOOKUP(TableHandbook[[#This Row],[UDC]],TableOSEPSTEME[],7,FALSE),"")</f>
        <v/>
      </c>
    </row>
    <row r="21" spans="1:29" x14ac:dyDescent="0.25">
      <c r="A21" s="2" t="s">
        <v>158</v>
      </c>
      <c r="B21" s="3">
        <v>1</v>
      </c>
      <c r="C21" s="3" t="s">
        <v>159</v>
      </c>
      <c r="D21" s="2" t="s">
        <v>160</v>
      </c>
      <c r="E21" s="3">
        <v>25</v>
      </c>
      <c r="F21" s="242" t="s">
        <v>115</v>
      </c>
      <c r="G21" s="211" t="str">
        <f>IFERROR(IF(VLOOKUP(TableHandbook[[#This Row],[UDC]],TableAvailabilities[],2,FALSE)&gt;0,"Y",""),"")</f>
        <v/>
      </c>
      <c r="H21" s="211" t="str">
        <f>IFERROR(IF(VLOOKUP(TableHandbook[[#This Row],[UDC]],TableAvailabilities[],3,FALSE)&gt;0,"Y",""),"")</f>
        <v>Y</v>
      </c>
      <c r="I21" s="211" t="str">
        <f>IFERROR(IF(VLOOKUP(TableHandbook[[#This Row],[UDC]],TableAvailabilities[],4,FALSE)&gt;0,"Y",""),"")</f>
        <v/>
      </c>
      <c r="J21" s="211" t="str">
        <f>IFERROR(IF(VLOOKUP(TableHandbook[[#This Row],[UDC]],TableAvailabilities[],5,FALSE)&gt;0,"Y",""),"")</f>
        <v>Y</v>
      </c>
      <c r="K21" s="2"/>
      <c r="L21" s="214" t="str">
        <f>IFERROR(VLOOKUP(TableHandbook[[#This Row],[UDC]],TableOMTEACH1[],7,FALSE),"")</f>
        <v/>
      </c>
      <c r="M21" s="212" t="str">
        <f>IFERROR(VLOOKUP(TableHandbook[[#This Row],[UDC]],TableOUMPTCHEC[],7,FALSE),"")</f>
        <v/>
      </c>
      <c r="N21" s="212" t="str">
        <f>IFERROR(VLOOKUP(TableHandbook[[#This Row],[UDC]],TableOUMPTCHPE[],7,FALSE),"")</f>
        <v>Core</v>
      </c>
      <c r="O21" s="212" t="str">
        <f>IFERROR(VLOOKUP(TableHandbook[[#This Row],[UDC]],TableOUMPTCHSE[],7,FALSE),"")</f>
        <v/>
      </c>
      <c r="P21" s="214" t="str">
        <f>IFERROR(VLOOKUP(TableHandbook[[#This Row],[UDC]],TableOCTESOL1[],7,FALSE),"")</f>
        <v/>
      </c>
      <c r="Q21" s="212" t="str">
        <f>IFERROR(VLOOKUP(TableHandbook[[#This Row],[UDC]],TableOCTESOL[],7,FALSE),"")</f>
        <v/>
      </c>
      <c r="R21" s="212" t="str">
        <f>IFERROR(VLOOKUP(TableHandbook[[#This Row],[UDC]],TableOMAPLING[],7,FALSE),"")</f>
        <v/>
      </c>
      <c r="S21" s="214" t="str">
        <f>IFERROR(VLOOKUP(TableHandbook[[#This Row],[UDC]],TableOCEDHE1[],7,FALSE),"")</f>
        <v/>
      </c>
      <c r="T21" s="212" t="str">
        <f>IFERROR(VLOOKUP(TableHandbook[[#This Row],[UDC]],TableOCEDHE[],7,FALSE),"")</f>
        <v/>
      </c>
      <c r="U21" s="212" t="str">
        <f>IFERROR(VLOOKUP(TableHandbook[[#This Row],[UDC]],TableOCEDUCS1[],7,FALSE),"")</f>
        <v>Option</v>
      </c>
      <c r="V21" s="212" t="str">
        <f>IFERROR(VLOOKUP(TableHandbook[[#This Row],[UDC]],TableOCEDUC[],7,FALSE),"")</f>
        <v>Option</v>
      </c>
      <c r="W21" s="212" t="str">
        <f>IFERROR(VLOOKUP(TableHandbook[[#This Row],[UDC]],TableOGEDUC[],7,FALSE),"")</f>
        <v/>
      </c>
      <c r="X21" s="212" t="str">
        <f>IFERROR(VLOOKUP(TableHandbook[[#This Row],[UDC]],TableOUMPEDUPR[],7,FALSE),"")</f>
        <v>Core</v>
      </c>
      <c r="Y21" s="212" t="str">
        <f>IFERROR(VLOOKUP(TableHandbook[[#This Row],[UDC]],TableOUMPEDUSC[],7,FALSE),"")</f>
        <v/>
      </c>
      <c r="Z21" s="214" t="str">
        <f>IFERROR(VLOOKUP(TableHandbook[[#This Row],[UDC]],TableOMEDUC[],7,FALSE),"")</f>
        <v/>
      </c>
      <c r="AA21" s="212" t="str">
        <f>IFERROR(VLOOKUP(TableHandbook[[#This Row],[UDC]],TableOSEPCULIN[],7,FALSE),"")</f>
        <v/>
      </c>
      <c r="AB21" s="212" t="str">
        <f>IFERROR(VLOOKUP(TableHandbook[[#This Row],[UDC]],TableOSEPLNTCH[],7,FALSE),"")</f>
        <v/>
      </c>
      <c r="AC21" s="212" t="str">
        <f>IFERROR(VLOOKUP(TableHandbook[[#This Row],[UDC]],TableOSEPSTEME[],7,FALSE),"")</f>
        <v/>
      </c>
    </row>
    <row r="22" spans="1:29" x14ac:dyDescent="0.25">
      <c r="A22" s="2" t="s">
        <v>161</v>
      </c>
      <c r="B22" s="3">
        <v>3</v>
      </c>
      <c r="C22" s="3" t="s">
        <v>162</v>
      </c>
      <c r="D22" s="2" t="s">
        <v>163</v>
      </c>
      <c r="E22" s="3">
        <v>25</v>
      </c>
      <c r="F22" s="242" t="s">
        <v>115</v>
      </c>
      <c r="G22" s="211" t="str">
        <f>IFERROR(IF(VLOOKUP(TableHandbook[[#This Row],[UDC]],TableAvailabilities[],2,FALSE)&gt;0,"Y",""),"")</f>
        <v>Y</v>
      </c>
      <c r="H22" s="211" t="str">
        <f>IFERROR(IF(VLOOKUP(TableHandbook[[#This Row],[UDC]],TableAvailabilities[],3,FALSE)&gt;0,"Y",""),"")</f>
        <v>Y</v>
      </c>
      <c r="I22" s="211" t="str">
        <f>IFERROR(IF(VLOOKUP(TableHandbook[[#This Row],[UDC]],TableAvailabilities[],4,FALSE)&gt;0,"Y",""),"")</f>
        <v/>
      </c>
      <c r="J22" s="211" t="str">
        <f>IFERROR(IF(VLOOKUP(TableHandbook[[#This Row],[UDC]],TableAvailabilities[],5,FALSE)&gt;0,"Y",""),"")</f>
        <v/>
      </c>
      <c r="K22" s="2"/>
      <c r="L22" s="214" t="str">
        <f>IFERROR(VLOOKUP(TableHandbook[[#This Row],[UDC]],TableOMTEACH1[],7,FALSE),"")</f>
        <v/>
      </c>
      <c r="M22" s="212" t="str">
        <f>IFERROR(VLOOKUP(TableHandbook[[#This Row],[UDC]],TableOUMPTCHEC[],7,FALSE),"")</f>
        <v/>
      </c>
      <c r="N22" s="212" t="str">
        <f>IFERROR(VLOOKUP(TableHandbook[[#This Row],[UDC]],TableOUMPTCHPE[],7,FALSE),"")</f>
        <v>Core</v>
      </c>
      <c r="O22" s="212" t="str">
        <f>IFERROR(VLOOKUP(TableHandbook[[#This Row],[UDC]],TableOUMPTCHSE[],7,FALSE),"")</f>
        <v/>
      </c>
      <c r="P22" s="214" t="str">
        <f>IFERROR(VLOOKUP(TableHandbook[[#This Row],[UDC]],TableOCTESOL1[],7,FALSE),"")</f>
        <v/>
      </c>
      <c r="Q22" s="212" t="str">
        <f>IFERROR(VLOOKUP(TableHandbook[[#This Row],[UDC]],TableOCTESOL[],7,FALSE),"")</f>
        <v/>
      </c>
      <c r="R22" s="212" t="str">
        <f>IFERROR(VLOOKUP(TableHandbook[[#This Row],[UDC]],TableOMAPLING[],7,FALSE),"")</f>
        <v/>
      </c>
      <c r="S22" s="214" t="str">
        <f>IFERROR(VLOOKUP(TableHandbook[[#This Row],[UDC]],TableOCEDHE1[],7,FALSE),"")</f>
        <v/>
      </c>
      <c r="T22" s="212" t="str">
        <f>IFERROR(VLOOKUP(TableHandbook[[#This Row],[UDC]],TableOCEDHE[],7,FALSE),"")</f>
        <v/>
      </c>
      <c r="U22" s="212" t="str">
        <f>IFERROR(VLOOKUP(TableHandbook[[#This Row],[UDC]],TableOCEDUCS1[],7,FALSE),"")</f>
        <v/>
      </c>
      <c r="V22" s="212" t="str">
        <f>IFERROR(VLOOKUP(TableHandbook[[#This Row],[UDC]],TableOCEDUC[],7,FALSE),"")</f>
        <v/>
      </c>
      <c r="W22" s="212" t="str">
        <f>IFERROR(VLOOKUP(TableHandbook[[#This Row],[UDC]],TableOGEDUC[],7,FALSE),"")</f>
        <v/>
      </c>
      <c r="X22" s="212" t="str">
        <f>IFERROR(VLOOKUP(TableHandbook[[#This Row],[UDC]],TableOUMPEDUPR[],7,FALSE),"")</f>
        <v>Core</v>
      </c>
      <c r="Y22" s="212" t="str">
        <f>IFERROR(VLOOKUP(TableHandbook[[#This Row],[UDC]],TableOUMPEDUSC[],7,FALSE),"")</f>
        <v/>
      </c>
      <c r="Z22" s="214" t="str">
        <f>IFERROR(VLOOKUP(TableHandbook[[#This Row],[UDC]],TableOMEDUC[],7,FALSE),"")</f>
        <v/>
      </c>
      <c r="AA22" s="212" t="str">
        <f>IFERROR(VLOOKUP(TableHandbook[[#This Row],[UDC]],TableOSEPCULIN[],7,FALSE),"")</f>
        <v/>
      </c>
      <c r="AB22" s="212" t="str">
        <f>IFERROR(VLOOKUP(TableHandbook[[#This Row],[UDC]],TableOSEPLNTCH[],7,FALSE),"")</f>
        <v/>
      </c>
      <c r="AC22" s="212" t="str">
        <f>IFERROR(VLOOKUP(TableHandbook[[#This Row],[UDC]],TableOSEPSTEME[],7,FALSE),"")</f>
        <v/>
      </c>
    </row>
    <row r="23" spans="1:29" x14ac:dyDescent="0.25">
      <c r="A23" s="2" t="s">
        <v>164</v>
      </c>
      <c r="B23" s="3">
        <v>1</v>
      </c>
      <c r="C23" s="3" t="s">
        <v>165</v>
      </c>
      <c r="D23" s="2" t="s">
        <v>166</v>
      </c>
      <c r="E23" s="3">
        <v>25</v>
      </c>
      <c r="F23" s="242" t="s">
        <v>115</v>
      </c>
      <c r="G23" s="211" t="str">
        <f>IFERROR(IF(VLOOKUP(TableHandbook[[#This Row],[UDC]],TableAvailabilities[],2,FALSE)&gt;0,"Y",""),"")</f>
        <v/>
      </c>
      <c r="H23" s="211" t="str">
        <f>IFERROR(IF(VLOOKUP(TableHandbook[[#This Row],[UDC]],TableAvailabilities[],3,FALSE)&gt;0,"Y",""),"")</f>
        <v>Y</v>
      </c>
      <c r="I23" s="211" t="str">
        <f>IFERROR(IF(VLOOKUP(TableHandbook[[#This Row],[UDC]],TableAvailabilities[],4,FALSE)&gt;0,"Y",""),"")</f>
        <v/>
      </c>
      <c r="J23" s="211" t="str">
        <f>IFERROR(IF(VLOOKUP(TableHandbook[[#This Row],[UDC]],TableAvailabilities[],5,FALSE)&gt;0,"Y",""),"")</f>
        <v/>
      </c>
      <c r="K23" s="2"/>
      <c r="L23" s="214" t="str">
        <f>IFERROR(VLOOKUP(TableHandbook[[#This Row],[UDC]],TableOMTEACH1[],7,FALSE),"")</f>
        <v/>
      </c>
      <c r="M23" s="212" t="str">
        <f>IFERROR(VLOOKUP(TableHandbook[[#This Row],[UDC]],TableOUMPTCHEC[],7,FALSE),"")</f>
        <v/>
      </c>
      <c r="N23" s="212" t="str">
        <f>IFERROR(VLOOKUP(TableHandbook[[#This Row],[UDC]],TableOUMPTCHPE[],7,FALSE),"")</f>
        <v>Core</v>
      </c>
      <c r="O23" s="212" t="str">
        <f>IFERROR(VLOOKUP(TableHandbook[[#This Row],[UDC]],TableOUMPTCHSE[],7,FALSE),"")</f>
        <v/>
      </c>
      <c r="P23" s="214" t="str">
        <f>IFERROR(VLOOKUP(TableHandbook[[#This Row],[UDC]],TableOCTESOL1[],7,FALSE),"")</f>
        <v/>
      </c>
      <c r="Q23" s="212" t="str">
        <f>IFERROR(VLOOKUP(TableHandbook[[#This Row],[UDC]],TableOCTESOL[],7,FALSE),"")</f>
        <v/>
      </c>
      <c r="R23" s="212" t="str">
        <f>IFERROR(VLOOKUP(TableHandbook[[#This Row],[UDC]],TableOMAPLING[],7,FALSE),"")</f>
        <v/>
      </c>
      <c r="S23" s="214" t="str">
        <f>IFERROR(VLOOKUP(TableHandbook[[#This Row],[UDC]],TableOCEDHE1[],7,FALSE),"")</f>
        <v/>
      </c>
      <c r="T23" s="212" t="str">
        <f>IFERROR(VLOOKUP(TableHandbook[[#This Row],[UDC]],TableOCEDHE[],7,FALSE),"")</f>
        <v/>
      </c>
      <c r="U23" s="212" t="str">
        <f>IFERROR(VLOOKUP(TableHandbook[[#This Row],[UDC]],TableOCEDUCS1[],7,FALSE),"")</f>
        <v>Option</v>
      </c>
      <c r="V23" s="212" t="str">
        <f>IFERROR(VLOOKUP(TableHandbook[[#This Row],[UDC]],TableOCEDUC[],7,FALSE),"")</f>
        <v>Option</v>
      </c>
      <c r="W23" s="212" t="str">
        <f>IFERROR(VLOOKUP(TableHandbook[[#This Row],[UDC]],TableOGEDUC[],7,FALSE),"")</f>
        <v/>
      </c>
      <c r="X23" s="212" t="str">
        <f>IFERROR(VLOOKUP(TableHandbook[[#This Row],[UDC]],TableOUMPEDUPR[],7,FALSE),"")</f>
        <v>Core</v>
      </c>
      <c r="Y23" s="212" t="str">
        <f>IFERROR(VLOOKUP(TableHandbook[[#This Row],[UDC]],TableOUMPEDUSC[],7,FALSE),"")</f>
        <v/>
      </c>
      <c r="Z23" s="214" t="str">
        <f>IFERROR(VLOOKUP(TableHandbook[[#This Row],[UDC]],TableOMEDUC[],7,FALSE),"")</f>
        <v/>
      </c>
      <c r="AA23" s="212" t="str">
        <f>IFERROR(VLOOKUP(TableHandbook[[#This Row],[UDC]],TableOSEPCULIN[],7,FALSE),"")</f>
        <v/>
      </c>
      <c r="AB23" s="212" t="str">
        <f>IFERROR(VLOOKUP(TableHandbook[[#This Row],[UDC]],TableOSEPLNTCH[],7,FALSE),"")</f>
        <v/>
      </c>
      <c r="AC23" s="212" t="str">
        <f>IFERROR(VLOOKUP(TableHandbook[[#This Row],[UDC]],TableOSEPSTEME[],7,FALSE),"")</f>
        <v/>
      </c>
    </row>
    <row r="24" spans="1:29" x14ac:dyDescent="0.25">
      <c r="A24" s="2" t="s">
        <v>167</v>
      </c>
      <c r="B24" s="3">
        <v>1</v>
      </c>
      <c r="C24" s="3" t="s">
        <v>168</v>
      </c>
      <c r="D24" s="2" t="s">
        <v>169</v>
      </c>
      <c r="E24" s="3">
        <v>25</v>
      </c>
      <c r="F24" s="242" t="s">
        <v>162</v>
      </c>
      <c r="G24" s="211" t="str">
        <f>IFERROR(IF(VLOOKUP(TableHandbook[[#This Row],[UDC]],TableAvailabilities[],2,FALSE)&gt;0,"Y",""),"")</f>
        <v/>
      </c>
      <c r="H24" s="211" t="str">
        <f>IFERROR(IF(VLOOKUP(TableHandbook[[#This Row],[UDC]],TableAvailabilities[],3,FALSE)&gt;0,"Y",""),"")</f>
        <v>Y</v>
      </c>
      <c r="I24" s="211" t="str">
        <f>IFERROR(IF(VLOOKUP(TableHandbook[[#This Row],[UDC]],TableAvailabilities[],4,FALSE)&gt;0,"Y",""),"")</f>
        <v>Y</v>
      </c>
      <c r="J24" s="211" t="str">
        <f>IFERROR(IF(VLOOKUP(TableHandbook[[#This Row],[UDC]],TableAvailabilities[],5,FALSE)&gt;0,"Y",""),"")</f>
        <v/>
      </c>
      <c r="K24" s="2"/>
      <c r="L24" s="214" t="str">
        <f>IFERROR(VLOOKUP(TableHandbook[[#This Row],[UDC]],TableOMTEACH1[],7,FALSE),"")</f>
        <v/>
      </c>
      <c r="M24" s="212" t="str">
        <f>IFERROR(VLOOKUP(TableHandbook[[#This Row],[UDC]],TableOUMPTCHEC[],7,FALSE),"")</f>
        <v/>
      </c>
      <c r="N24" s="212" t="str">
        <f>IFERROR(VLOOKUP(TableHandbook[[#This Row],[UDC]],TableOUMPTCHPE[],7,FALSE),"")</f>
        <v>Core</v>
      </c>
      <c r="O24" s="212" t="str">
        <f>IFERROR(VLOOKUP(TableHandbook[[#This Row],[UDC]],TableOUMPTCHSE[],7,FALSE),"")</f>
        <v/>
      </c>
      <c r="P24" s="214" t="str">
        <f>IFERROR(VLOOKUP(TableHandbook[[#This Row],[UDC]],TableOCTESOL1[],7,FALSE),"")</f>
        <v/>
      </c>
      <c r="Q24" s="212" t="str">
        <f>IFERROR(VLOOKUP(TableHandbook[[#This Row],[UDC]],TableOCTESOL[],7,FALSE),"")</f>
        <v/>
      </c>
      <c r="R24" s="212" t="str">
        <f>IFERROR(VLOOKUP(TableHandbook[[#This Row],[UDC]],TableOMAPLING[],7,FALSE),"")</f>
        <v/>
      </c>
      <c r="S24" s="214" t="str">
        <f>IFERROR(VLOOKUP(TableHandbook[[#This Row],[UDC]],TableOCEDHE1[],7,FALSE),"")</f>
        <v/>
      </c>
      <c r="T24" s="212" t="str">
        <f>IFERROR(VLOOKUP(TableHandbook[[#This Row],[UDC]],TableOCEDHE[],7,FALSE),"")</f>
        <v/>
      </c>
      <c r="U24" s="212" t="str">
        <f>IFERROR(VLOOKUP(TableHandbook[[#This Row],[UDC]],TableOCEDUCS1[],7,FALSE),"")</f>
        <v/>
      </c>
      <c r="V24" s="212" t="str">
        <f>IFERROR(VLOOKUP(TableHandbook[[#This Row],[UDC]],TableOCEDUC[],7,FALSE),"")</f>
        <v/>
      </c>
      <c r="W24" s="212" t="str">
        <f>IFERROR(VLOOKUP(TableHandbook[[#This Row],[UDC]],TableOGEDUC[],7,FALSE),"")</f>
        <v/>
      </c>
      <c r="X24" s="212" t="str">
        <f>IFERROR(VLOOKUP(TableHandbook[[#This Row],[UDC]],TableOUMPEDUPR[],7,FALSE),"")</f>
        <v>Core</v>
      </c>
      <c r="Y24" s="212" t="str">
        <f>IFERROR(VLOOKUP(TableHandbook[[#This Row],[UDC]],TableOUMPEDUSC[],7,FALSE),"")</f>
        <v/>
      </c>
      <c r="Z24" s="214" t="str">
        <f>IFERROR(VLOOKUP(TableHandbook[[#This Row],[UDC]],TableOMEDUC[],7,FALSE),"")</f>
        <v/>
      </c>
      <c r="AA24" s="212" t="str">
        <f>IFERROR(VLOOKUP(TableHandbook[[#This Row],[UDC]],TableOSEPCULIN[],7,FALSE),"")</f>
        <v/>
      </c>
      <c r="AB24" s="212" t="str">
        <f>IFERROR(VLOOKUP(TableHandbook[[#This Row],[UDC]],TableOSEPLNTCH[],7,FALSE),"")</f>
        <v/>
      </c>
      <c r="AC24" s="212" t="str">
        <f>IFERROR(VLOOKUP(TableHandbook[[#This Row],[UDC]],TableOSEPSTEME[],7,FALSE),"")</f>
        <v/>
      </c>
    </row>
    <row r="25" spans="1:29" x14ac:dyDescent="0.25">
      <c r="A25" s="2" t="s">
        <v>170</v>
      </c>
      <c r="B25" s="3">
        <v>2</v>
      </c>
      <c r="C25" s="3" t="s">
        <v>171</v>
      </c>
      <c r="D25" s="2" t="s">
        <v>172</v>
      </c>
      <c r="E25" s="3">
        <v>25</v>
      </c>
      <c r="F25" s="242" t="s">
        <v>115</v>
      </c>
      <c r="G25" s="211" t="str">
        <f>IFERROR(IF(VLOOKUP(TableHandbook[[#This Row],[UDC]],TableAvailabilities[],2,FALSE)&gt;0,"Y",""),"")</f>
        <v/>
      </c>
      <c r="H25" s="211" t="str">
        <f>IFERROR(IF(VLOOKUP(TableHandbook[[#This Row],[UDC]],TableAvailabilities[],3,FALSE)&gt;0,"Y",""),"")</f>
        <v>Y</v>
      </c>
      <c r="I25" s="211" t="str">
        <f>IFERROR(IF(VLOOKUP(TableHandbook[[#This Row],[UDC]],TableAvailabilities[],4,FALSE)&gt;0,"Y",""),"")</f>
        <v/>
      </c>
      <c r="J25" s="211" t="str">
        <f>IFERROR(IF(VLOOKUP(TableHandbook[[#This Row],[UDC]],TableAvailabilities[],5,FALSE)&gt;0,"Y",""),"")</f>
        <v/>
      </c>
      <c r="K25" s="2"/>
      <c r="L25" s="214" t="str">
        <f>IFERROR(VLOOKUP(TableHandbook[[#This Row],[UDC]],TableOMTEACH1[],7,FALSE),"")</f>
        <v/>
      </c>
      <c r="M25" s="212" t="str">
        <f>IFERROR(VLOOKUP(TableHandbook[[#This Row],[UDC]],TableOUMPTCHEC[],7,FALSE),"")</f>
        <v/>
      </c>
      <c r="N25" s="212" t="str">
        <f>IFERROR(VLOOKUP(TableHandbook[[#This Row],[UDC]],TableOUMPTCHPE[],7,FALSE),"")</f>
        <v>Core</v>
      </c>
      <c r="O25" s="212" t="str">
        <f>IFERROR(VLOOKUP(TableHandbook[[#This Row],[UDC]],TableOUMPTCHSE[],7,FALSE),"")</f>
        <v/>
      </c>
      <c r="P25" s="214" t="str">
        <f>IFERROR(VLOOKUP(TableHandbook[[#This Row],[UDC]],TableOCTESOL1[],7,FALSE),"")</f>
        <v/>
      </c>
      <c r="Q25" s="212" t="str">
        <f>IFERROR(VLOOKUP(TableHandbook[[#This Row],[UDC]],TableOCTESOL[],7,FALSE),"")</f>
        <v/>
      </c>
      <c r="R25" s="212" t="str">
        <f>IFERROR(VLOOKUP(TableHandbook[[#This Row],[UDC]],TableOMAPLING[],7,FALSE),"")</f>
        <v/>
      </c>
      <c r="S25" s="214" t="str">
        <f>IFERROR(VLOOKUP(TableHandbook[[#This Row],[UDC]],TableOCEDHE1[],7,FALSE),"")</f>
        <v/>
      </c>
      <c r="T25" s="212" t="str">
        <f>IFERROR(VLOOKUP(TableHandbook[[#This Row],[UDC]],TableOCEDHE[],7,FALSE),"")</f>
        <v/>
      </c>
      <c r="U25" s="212" t="str">
        <f>IFERROR(VLOOKUP(TableHandbook[[#This Row],[UDC]],TableOCEDUCS1[],7,FALSE),"")</f>
        <v/>
      </c>
      <c r="V25" s="212" t="str">
        <f>IFERROR(VLOOKUP(TableHandbook[[#This Row],[UDC]],TableOCEDUC[],7,FALSE),"")</f>
        <v/>
      </c>
      <c r="W25" s="212" t="str">
        <f>IFERROR(VLOOKUP(TableHandbook[[#This Row],[UDC]],TableOGEDUC[],7,FALSE),"")</f>
        <v/>
      </c>
      <c r="X25" s="212" t="str">
        <f>IFERROR(VLOOKUP(TableHandbook[[#This Row],[UDC]],TableOUMPEDUPR[],7,FALSE),"")</f>
        <v/>
      </c>
      <c r="Y25" s="212" t="str">
        <f>IFERROR(VLOOKUP(TableHandbook[[#This Row],[UDC]],TableOUMPEDUSC[],7,FALSE),"")</f>
        <v/>
      </c>
      <c r="Z25" s="214" t="str">
        <f>IFERROR(VLOOKUP(TableHandbook[[#This Row],[UDC]],TableOMEDUC[],7,FALSE),"")</f>
        <v/>
      </c>
      <c r="AA25" s="212" t="str">
        <f>IFERROR(VLOOKUP(TableHandbook[[#This Row],[UDC]],TableOSEPCULIN[],7,FALSE),"")</f>
        <v/>
      </c>
      <c r="AB25" s="212" t="str">
        <f>IFERROR(VLOOKUP(TableHandbook[[#This Row],[UDC]],TableOSEPLNTCH[],7,FALSE),"")</f>
        <v/>
      </c>
      <c r="AC25" s="212" t="str">
        <f>IFERROR(VLOOKUP(TableHandbook[[#This Row],[UDC]],TableOSEPSTEME[],7,FALSE),"")</f>
        <v/>
      </c>
    </row>
    <row r="26" spans="1:29" x14ac:dyDescent="0.25">
      <c r="A26" s="2" t="s">
        <v>173</v>
      </c>
      <c r="B26" s="3">
        <v>1</v>
      </c>
      <c r="C26" s="3" t="s">
        <v>174</v>
      </c>
      <c r="D26" s="2" t="s">
        <v>175</v>
      </c>
      <c r="E26" s="3">
        <v>25</v>
      </c>
      <c r="F26" s="242" t="s">
        <v>115</v>
      </c>
      <c r="G26" s="211" t="str">
        <f>IFERROR(IF(VLOOKUP(TableHandbook[[#This Row],[UDC]],TableAvailabilities[],2,FALSE)&gt;0,"Y",""),"")</f>
        <v>Y</v>
      </c>
      <c r="H26" s="211" t="str">
        <f>IFERROR(IF(VLOOKUP(TableHandbook[[#This Row],[UDC]],TableAvailabilities[],3,FALSE)&gt;0,"Y",""),"")</f>
        <v/>
      </c>
      <c r="I26" s="211" t="str">
        <f>IFERROR(IF(VLOOKUP(TableHandbook[[#This Row],[UDC]],TableAvailabilities[],4,FALSE)&gt;0,"Y",""),"")</f>
        <v/>
      </c>
      <c r="J26" s="211" t="str">
        <f>IFERROR(IF(VLOOKUP(TableHandbook[[#This Row],[UDC]],TableAvailabilities[],5,FALSE)&gt;0,"Y",""),"")</f>
        <v/>
      </c>
      <c r="K26" s="2"/>
      <c r="L26" s="214" t="str">
        <f>IFERROR(VLOOKUP(TableHandbook[[#This Row],[UDC]],TableOMTEACH1[],7,FALSE),"")</f>
        <v/>
      </c>
      <c r="M26" s="212" t="str">
        <f>IFERROR(VLOOKUP(TableHandbook[[#This Row],[UDC]],TableOUMPTCHEC[],7,FALSE),"")</f>
        <v/>
      </c>
      <c r="N26" s="212" t="str">
        <f>IFERROR(VLOOKUP(TableHandbook[[#This Row],[UDC]],TableOUMPTCHPE[],7,FALSE),"")</f>
        <v>Core</v>
      </c>
      <c r="O26" s="212" t="str">
        <f>IFERROR(VLOOKUP(TableHandbook[[#This Row],[UDC]],TableOUMPTCHSE[],7,FALSE),"")</f>
        <v/>
      </c>
      <c r="P26" s="214" t="str">
        <f>IFERROR(VLOOKUP(TableHandbook[[#This Row],[UDC]],TableOCTESOL1[],7,FALSE),"")</f>
        <v/>
      </c>
      <c r="Q26" s="212" t="str">
        <f>IFERROR(VLOOKUP(TableHandbook[[#This Row],[UDC]],TableOCTESOL[],7,FALSE),"")</f>
        <v/>
      </c>
      <c r="R26" s="212" t="str">
        <f>IFERROR(VLOOKUP(TableHandbook[[#This Row],[UDC]],TableOMAPLING[],7,FALSE),"")</f>
        <v/>
      </c>
      <c r="S26" s="214" t="str">
        <f>IFERROR(VLOOKUP(TableHandbook[[#This Row],[UDC]],TableOCEDHE1[],7,FALSE),"")</f>
        <v/>
      </c>
      <c r="T26" s="212" t="str">
        <f>IFERROR(VLOOKUP(TableHandbook[[#This Row],[UDC]],TableOCEDHE[],7,FALSE),"")</f>
        <v/>
      </c>
      <c r="U26" s="212" t="str">
        <f>IFERROR(VLOOKUP(TableHandbook[[#This Row],[UDC]],TableOCEDUCS1[],7,FALSE),"")</f>
        <v>Option</v>
      </c>
      <c r="V26" s="212" t="str">
        <f>IFERROR(VLOOKUP(TableHandbook[[#This Row],[UDC]],TableOCEDUC[],7,FALSE),"")</f>
        <v>Option</v>
      </c>
      <c r="W26" s="212" t="str">
        <f>IFERROR(VLOOKUP(TableHandbook[[#This Row],[UDC]],TableOGEDUC[],7,FALSE),"")</f>
        <v/>
      </c>
      <c r="X26" s="212" t="str">
        <f>IFERROR(VLOOKUP(TableHandbook[[#This Row],[UDC]],TableOUMPEDUPR[],7,FALSE),"")</f>
        <v/>
      </c>
      <c r="Y26" s="212" t="str">
        <f>IFERROR(VLOOKUP(TableHandbook[[#This Row],[UDC]],TableOUMPEDUSC[],7,FALSE),"")</f>
        <v/>
      </c>
      <c r="Z26" s="214" t="str">
        <f>IFERROR(VLOOKUP(TableHandbook[[#This Row],[UDC]],TableOMEDUC[],7,FALSE),"")</f>
        <v/>
      </c>
      <c r="AA26" s="212" t="str">
        <f>IFERROR(VLOOKUP(TableHandbook[[#This Row],[UDC]],TableOSEPCULIN[],7,FALSE),"")</f>
        <v/>
      </c>
      <c r="AB26" s="212" t="str">
        <f>IFERROR(VLOOKUP(TableHandbook[[#This Row],[UDC]],TableOSEPLNTCH[],7,FALSE),"")</f>
        <v/>
      </c>
      <c r="AC26" s="212" t="str">
        <f>IFERROR(VLOOKUP(TableHandbook[[#This Row],[UDC]],TableOSEPSTEME[],7,FALSE),"")</f>
        <v/>
      </c>
    </row>
    <row r="27" spans="1:29" x14ac:dyDescent="0.25">
      <c r="A27" s="2" t="s">
        <v>176</v>
      </c>
      <c r="B27" s="3">
        <v>1</v>
      </c>
      <c r="C27" s="3" t="s">
        <v>177</v>
      </c>
      <c r="D27" s="2" t="s">
        <v>178</v>
      </c>
      <c r="E27" s="3">
        <v>25</v>
      </c>
      <c r="F27" s="242" t="s">
        <v>115</v>
      </c>
      <c r="G27" s="211" t="str">
        <f>IFERROR(IF(VLOOKUP(TableHandbook[[#This Row],[UDC]],TableAvailabilities[],2,FALSE)&gt;0,"Y",""),"")</f>
        <v/>
      </c>
      <c r="H27" s="211" t="str">
        <f>IFERROR(IF(VLOOKUP(TableHandbook[[#This Row],[UDC]],TableAvailabilities[],3,FALSE)&gt;0,"Y",""),"")</f>
        <v/>
      </c>
      <c r="I27" s="211" t="str">
        <f>IFERROR(IF(VLOOKUP(TableHandbook[[#This Row],[UDC]],TableAvailabilities[],4,FALSE)&gt;0,"Y",""),"")</f>
        <v/>
      </c>
      <c r="J27" s="211" t="str">
        <f>IFERROR(IF(VLOOKUP(TableHandbook[[#This Row],[UDC]],TableAvailabilities[],5,FALSE)&gt;0,"Y",""),"")</f>
        <v>Y</v>
      </c>
      <c r="K27" s="2"/>
      <c r="L27" s="214" t="str">
        <f>IFERROR(VLOOKUP(TableHandbook[[#This Row],[UDC]],TableOMTEACH1[],7,FALSE),"")</f>
        <v/>
      </c>
      <c r="M27" s="212" t="str">
        <f>IFERROR(VLOOKUP(TableHandbook[[#This Row],[UDC]],TableOUMPTCHEC[],7,FALSE),"")</f>
        <v/>
      </c>
      <c r="N27" s="212" t="str">
        <f>IFERROR(VLOOKUP(TableHandbook[[#This Row],[UDC]],TableOUMPTCHPE[],7,FALSE),"")</f>
        <v>Core</v>
      </c>
      <c r="O27" s="212" t="str">
        <f>IFERROR(VLOOKUP(TableHandbook[[#This Row],[UDC]],TableOUMPTCHSE[],7,FALSE),"")</f>
        <v/>
      </c>
      <c r="P27" s="214" t="str">
        <f>IFERROR(VLOOKUP(TableHandbook[[#This Row],[UDC]],TableOCTESOL1[],7,FALSE),"")</f>
        <v/>
      </c>
      <c r="Q27" s="212" t="str">
        <f>IFERROR(VLOOKUP(TableHandbook[[#This Row],[UDC]],TableOCTESOL[],7,FALSE),"")</f>
        <v/>
      </c>
      <c r="R27" s="212" t="str">
        <f>IFERROR(VLOOKUP(TableHandbook[[#This Row],[UDC]],TableOMAPLING[],7,FALSE),"")</f>
        <v/>
      </c>
      <c r="S27" s="214" t="str">
        <f>IFERROR(VLOOKUP(TableHandbook[[#This Row],[UDC]],TableOCEDHE1[],7,FALSE),"")</f>
        <v/>
      </c>
      <c r="T27" s="212" t="str">
        <f>IFERROR(VLOOKUP(TableHandbook[[#This Row],[UDC]],TableOCEDHE[],7,FALSE),"")</f>
        <v/>
      </c>
      <c r="U27" s="212" t="str">
        <f>IFERROR(VLOOKUP(TableHandbook[[#This Row],[UDC]],TableOCEDUCS1[],7,FALSE),"")</f>
        <v>Option</v>
      </c>
      <c r="V27" s="212" t="str">
        <f>IFERROR(VLOOKUP(TableHandbook[[#This Row],[UDC]],TableOCEDUC[],7,FALSE),"")</f>
        <v>Option</v>
      </c>
      <c r="W27" s="212" t="str">
        <f>IFERROR(VLOOKUP(TableHandbook[[#This Row],[UDC]],TableOGEDUC[],7,FALSE),"")</f>
        <v/>
      </c>
      <c r="X27" s="212" t="str">
        <f>IFERROR(VLOOKUP(TableHandbook[[#This Row],[UDC]],TableOUMPEDUPR[],7,FALSE),"")</f>
        <v/>
      </c>
      <c r="Y27" s="212" t="str">
        <f>IFERROR(VLOOKUP(TableHandbook[[#This Row],[UDC]],TableOUMPEDUSC[],7,FALSE),"")</f>
        <v/>
      </c>
      <c r="Z27" s="214" t="str">
        <f>IFERROR(VLOOKUP(TableHandbook[[#This Row],[UDC]],TableOMEDUC[],7,FALSE),"")</f>
        <v/>
      </c>
      <c r="AA27" s="212" t="str">
        <f>IFERROR(VLOOKUP(TableHandbook[[#This Row],[UDC]],TableOSEPCULIN[],7,FALSE),"")</f>
        <v/>
      </c>
      <c r="AB27" s="212" t="str">
        <f>IFERROR(VLOOKUP(TableHandbook[[#This Row],[UDC]],TableOSEPLNTCH[],7,FALSE),"")</f>
        <v/>
      </c>
      <c r="AC27" s="212" t="str">
        <f>IFERROR(VLOOKUP(TableHandbook[[#This Row],[UDC]],TableOSEPSTEME[],7,FALSE),"")</f>
        <v/>
      </c>
    </row>
    <row r="28" spans="1:29" x14ac:dyDescent="0.25">
      <c r="A28" s="2" t="s">
        <v>179</v>
      </c>
      <c r="B28" s="3">
        <v>1</v>
      </c>
      <c r="C28" s="3" t="s">
        <v>180</v>
      </c>
      <c r="D28" s="2" t="s">
        <v>181</v>
      </c>
      <c r="E28" s="3">
        <v>25</v>
      </c>
      <c r="F28" s="242" t="s">
        <v>162</v>
      </c>
      <c r="G28" s="211" t="str">
        <f>IFERROR(IF(VLOOKUP(TableHandbook[[#This Row],[UDC]],TableAvailabilities[],2,FALSE)&gt;0,"Y",""),"")</f>
        <v/>
      </c>
      <c r="H28" s="211" t="str">
        <f>IFERROR(IF(VLOOKUP(TableHandbook[[#This Row],[UDC]],TableAvailabilities[],3,FALSE)&gt;0,"Y",""),"")</f>
        <v/>
      </c>
      <c r="I28" s="211" t="str">
        <f>IFERROR(IF(VLOOKUP(TableHandbook[[#This Row],[UDC]],TableAvailabilities[],4,FALSE)&gt;0,"Y",""),"")</f>
        <v>Y</v>
      </c>
      <c r="J28" s="211" t="str">
        <f>IFERROR(IF(VLOOKUP(TableHandbook[[#This Row],[UDC]],TableAvailabilities[],5,FALSE)&gt;0,"Y",""),"")</f>
        <v/>
      </c>
      <c r="K28" s="2"/>
      <c r="L28" s="214" t="str">
        <f>IFERROR(VLOOKUP(TableHandbook[[#This Row],[UDC]],TableOMTEACH1[],7,FALSE),"")</f>
        <v/>
      </c>
      <c r="M28" s="212" t="str">
        <f>IFERROR(VLOOKUP(TableHandbook[[#This Row],[UDC]],TableOUMPTCHEC[],7,FALSE),"")</f>
        <v/>
      </c>
      <c r="N28" s="212" t="str">
        <f>IFERROR(VLOOKUP(TableHandbook[[#This Row],[UDC]],TableOUMPTCHPE[],7,FALSE),"")</f>
        <v>Core</v>
      </c>
      <c r="O28" s="212" t="str">
        <f>IFERROR(VLOOKUP(TableHandbook[[#This Row],[UDC]],TableOUMPTCHSE[],7,FALSE),"")</f>
        <v/>
      </c>
      <c r="P28" s="214" t="str">
        <f>IFERROR(VLOOKUP(TableHandbook[[#This Row],[UDC]],TableOCTESOL1[],7,FALSE),"")</f>
        <v/>
      </c>
      <c r="Q28" s="212" t="str">
        <f>IFERROR(VLOOKUP(TableHandbook[[#This Row],[UDC]],TableOCTESOL[],7,FALSE),"")</f>
        <v/>
      </c>
      <c r="R28" s="212" t="str">
        <f>IFERROR(VLOOKUP(TableHandbook[[#This Row],[UDC]],TableOMAPLING[],7,FALSE),"")</f>
        <v/>
      </c>
      <c r="S28" s="214" t="str">
        <f>IFERROR(VLOOKUP(TableHandbook[[#This Row],[UDC]],TableOCEDHE1[],7,FALSE),"")</f>
        <v/>
      </c>
      <c r="T28" s="212" t="str">
        <f>IFERROR(VLOOKUP(TableHandbook[[#This Row],[UDC]],TableOCEDHE[],7,FALSE),"")</f>
        <v/>
      </c>
      <c r="U28" s="212" t="str">
        <f>IFERROR(VLOOKUP(TableHandbook[[#This Row],[UDC]],TableOCEDUCS1[],7,FALSE),"")</f>
        <v/>
      </c>
      <c r="V28" s="212" t="str">
        <f>IFERROR(VLOOKUP(TableHandbook[[#This Row],[UDC]],TableOCEDUC[],7,FALSE),"")</f>
        <v/>
      </c>
      <c r="W28" s="212" t="str">
        <f>IFERROR(VLOOKUP(TableHandbook[[#This Row],[UDC]],TableOGEDUC[],7,FALSE),"")</f>
        <v/>
      </c>
      <c r="X28" s="212" t="str">
        <f>IFERROR(VLOOKUP(TableHandbook[[#This Row],[UDC]],TableOUMPEDUPR[],7,FALSE),"")</f>
        <v/>
      </c>
      <c r="Y28" s="212" t="str">
        <f>IFERROR(VLOOKUP(TableHandbook[[#This Row],[UDC]],TableOUMPEDUSC[],7,FALSE),"")</f>
        <v/>
      </c>
      <c r="Z28" s="214" t="str">
        <f>IFERROR(VLOOKUP(TableHandbook[[#This Row],[UDC]],TableOMEDUC[],7,FALSE),"")</f>
        <v/>
      </c>
      <c r="AA28" s="212" t="str">
        <f>IFERROR(VLOOKUP(TableHandbook[[#This Row],[UDC]],TableOSEPCULIN[],7,FALSE),"")</f>
        <v/>
      </c>
      <c r="AB28" s="212" t="str">
        <f>IFERROR(VLOOKUP(TableHandbook[[#This Row],[UDC]],TableOSEPLNTCH[],7,FALSE),"")</f>
        <v/>
      </c>
      <c r="AC28" s="212" t="str">
        <f>IFERROR(VLOOKUP(TableHandbook[[#This Row],[UDC]],TableOSEPSTEME[],7,FALSE),"")</f>
        <v/>
      </c>
    </row>
    <row r="29" spans="1:29" x14ac:dyDescent="0.25">
      <c r="A29" s="2" t="s">
        <v>182</v>
      </c>
      <c r="B29" s="3">
        <v>1</v>
      </c>
      <c r="C29" s="3" t="s">
        <v>183</v>
      </c>
      <c r="D29" s="2" t="s">
        <v>184</v>
      </c>
      <c r="E29" s="3">
        <v>25</v>
      </c>
      <c r="F29" s="242" t="s">
        <v>115</v>
      </c>
      <c r="G29" s="211" t="str">
        <f>IFERROR(IF(VLOOKUP(TableHandbook[[#This Row],[UDC]],TableAvailabilities[],2,FALSE)&gt;0,"Y",""),"")</f>
        <v>Y</v>
      </c>
      <c r="H29" s="211" t="str">
        <f>IFERROR(IF(VLOOKUP(TableHandbook[[#This Row],[UDC]],TableAvailabilities[],3,FALSE)&gt;0,"Y",""),"")</f>
        <v>Y</v>
      </c>
      <c r="I29" s="211" t="str">
        <f>IFERROR(IF(VLOOKUP(TableHandbook[[#This Row],[UDC]],TableAvailabilities[],4,FALSE)&gt;0,"Y",""),"")</f>
        <v/>
      </c>
      <c r="J29" s="211" t="str">
        <f>IFERROR(IF(VLOOKUP(TableHandbook[[#This Row],[UDC]],TableAvailabilities[],5,FALSE)&gt;0,"Y",""),"")</f>
        <v/>
      </c>
      <c r="K29" s="2"/>
      <c r="L29" s="214" t="str">
        <f>IFERROR(VLOOKUP(TableHandbook[[#This Row],[UDC]],TableOMTEACH1[],7,FALSE),"")</f>
        <v/>
      </c>
      <c r="M29" s="212" t="str">
        <f>IFERROR(VLOOKUP(TableHandbook[[#This Row],[UDC]],TableOUMPTCHEC[],7,FALSE),"")</f>
        <v/>
      </c>
      <c r="N29" s="212" t="str">
        <f>IFERROR(VLOOKUP(TableHandbook[[#This Row],[UDC]],TableOUMPTCHPE[],7,FALSE),"")</f>
        <v/>
      </c>
      <c r="O29" s="212" t="str">
        <f>IFERROR(VLOOKUP(TableHandbook[[#This Row],[UDC]],TableOUMPTCHSE[],7,FALSE),"")</f>
        <v>Core</v>
      </c>
      <c r="P29" s="214" t="str">
        <f>IFERROR(VLOOKUP(TableHandbook[[#This Row],[UDC]],TableOCTESOL1[],7,FALSE),"")</f>
        <v/>
      </c>
      <c r="Q29" s="212" t="str">
        <f>IFERROR(VLOOKUP(TableHandbook[[#This Row],[UDC]],TableOCTESOL[],7,FALSE),"")</f>
        <v/>
      </c>
      <c r="R29" s="212" t="str">
        <f>IFERROR(VLOOKUP(TableHandbook[[#This Row],[UDC]],TableOMAPLING[],7,FALSE),"")</f>
        <v/>
      </c>
      <c r="S29" s="214" t="str">
        <f>IFERROR(VLOOKUP(TableHandbook[[#This Row],[UDC]],TableOCEDHE1[],7,FALSE),"")</f>
        <v/>
      </c>
      <c r="T29" s="212" t="str">
        <f>IFERROR(VLOOKUP(TableHandbook[[#This Row],[UDC]],TableOCEDHE[],7,FALSE),"")</f>
        <v/>
      </c>
      <c r="U29" s="212" t="str">
        <f>IFERROR(VLOOKUP(TableHandbook[[#This Row],[UDC]],TableOCEDUCS1[],7,FALSE),"")</f>
        <v/>
      </c>
      <c r="V29" s="212" t="str">
        <f>IFERROR(VLOOKUP(TableHandbook[[#This Row],[UDC]],TableOCEDUC[],7,FALSE),"")</f>
        <v/>
      </c>
      <c r="W29" s="212" t="str">
        <f>IFERROR(VLOOKUP(TableHandbook[[#This Row],[UDC]],TableOGEDUC[],7,FALSE),"")</f>
        <v/>
      </c>
      <c r="X29" s="212" t="str">
        <f>IFERROR(VLOOKUP(TableHandbook[[#This Row],[UDC]],TableOUMPEDUPR[],7,FALSE),"")</f>
        <v/>
      </c>
      <c r="Y29" s="212" t="str">
        <f>IFERROR(VLOOKUP(TableHandbook[[#This Row],[UDC]],TableOUMPEDUSC[],7,FALSE),"")</f>
        <v>Core</v>
      </c>
      <c r="Z29" s="214" t="str">
        <f>IFERROR(VLOOKUP(TableHandbook[[#This Row],[UDC]],TableOMEDUC[],7,FALSE),"")</f>
        <v/>
      </c>
      <c r="AA29" s="212" t="str">
        <f>IFERROR(VLOOKUP(TableHandbook[[#This Row],[UDC]],TableOSEPCULIN[],7,FALSE),"")</f>
        <v/>
      </c>
      <c r="AB29" s="212" t="str">
        <f>IFERROR(VLOOKUP(TableHandbook[[#This Row],[UDC]],TableOSEPLNTCH[],7,FALSE),"")</f>
        <v/>
      </c>
      <c r="AC29" s="212" t="str">
        <f>IFERROR(VLOOKUP(TableHandbook[[#This Row],[UDC]],TableOSEPSTEME[],7,FALSE),"")</f>
        <v/>
      </c>
    </row>
    <row r="30" spans="1:29" x14ac:dyDescent="0.25">
      <c r="A30" s="2" t="s">
        <v>185</v>
      </c>
      <c r="B30" s="3">
        <v>1</v>
      </c>
      <c r="C30" s="3" t="s">
        <v>186</v>
      </c>
      <c r="D30" s="2" t="s">
        <v>187</v>
      </c>
      <c r="E30" s="3">
        <v>25</v>
      </c>
      <c r="F30" s="242" t="s">
        <v>115</v>
      </c>
      <c r="G30" s="211" t="str">
        <f>IFERROR(IF(VLOOKUP(TableHandbook[[#This Row],[UDC]],TableAvailabilities[],2,FALSE)&gt;0,"Y",""),"")</f>
        <v/>
      </c>
      <c r="H30" s="211" t="str">
        <f>IFERROR(IF(VLOOKUP(TableHandbook[[#This Row],[UDC]],TableAvailabilities[],3,FALSE)&gt;0,"Y",""),"")</f>
        <v>Y</v>
      </c>
      <c r="I30" s="211" t="str">
        <f>IFERROR(IF(VLOOKUP(TableHandbook[[#This Row],[UDC]],TableAvailabilities[],4,FALSE)&gt;0,"Y",""),"")</f>
        <v/>
      </c>
      <c r="J30" s="211" t="str">
        <f>IFERROR(IF(VLOOKUP(TableHandbook[[#This Row],[UDC]],TableAvailabilities[],5,FALSE)&gt;0,"Y",""),"")</f>
        <v>Y</v>
      </c>
      <c r="K30" s="2"/>
      <c r="L30" s="214" t="str">
        <f>IFERROR(VLOOKUP(TableHandbook[[#This Row],[UDC]],TableOMTEACH1[],7,FALSE),"")</f>
        <v/>
      </c>
      <c r="M30" s="212" t="str">
        <f>IFERROR(VLOOKUP(TableHandbook[[#This Row],[UDC]],TableOUMPTCHEC[],7,FALSE),"")</f>
        <v/>
      </c>
      <c r="N30" s="212" t="str">
        <f>IFERROR(VLOOKUP(TableHandbook[[#This Row],[UDC]],TableOUMPTCHPE[],7,FALSE),"")</f>
        <v/>
      </c>
      <c r="O30" s="212" t="str">
        <f>IFERROR(VLOOKUP(TableHandbook[[#This Row],[UDC]],TableOUMPTCHSE[],7,FALSE),"")</f>
        <v>Core</v>
      </c>
      <c r="P30" s="214" t="str">
        <f>IFERROR(VLOOKUP(TableHandbook[[#This Row],[UDC]],TableOCTESOL1[],7,FALSE),"")</f>
        <v/>
      </c>
      <c r="Q30" s="212" t="str">
        <f>IFERROR(VLOOKUP(TableHandbook[[#This Row],[UDC]],TableOCTESOL[],7,FALSE),"")</f>
        <v/>
      </c>
      <c r="R30" s="212" t="str">
        <f>IFERROR(VLOOKUP(TableHandbook[[#This Row],[UDC]],TableOMAPLING[],7,FALSE),"")</f>
        <v/>
      </c>
      <c r="S30" s="214" t="str">
        <f>IFERROR(VLOOKUP(TableHandbook[[#This Row],[UDC]],TableOCEDHE1[],7,FALSE),"")</f>
        <v/>
      </c>
      <c r="T30" s="212" t="str">
        <f>IFERROR(VLOOKUP(TableHandbook[[#This Row],[UDC]],TableOCEDHE[],7,FALSE),"")</f>
        <v/>
      </c>
      <c r="U30" s="212" t="str">
        <f>IFERROR(VLOOKUP(TableHandbook[[#This Row],[UDC]],TableOCEDUCS1[],7,FALSE),"")</f>
        <v/>
      </c>
      <c r="V30" s="212" t="str">
        <f>IFERROR(VLOOKUP(TableHandbook[[#This Row],[UDC]],TableOCEDUC[],7,FALSE),"")</f>
        <v/>
      </c>
      <c r="W30" s="212" t="str">
        <f>IFERROR(VLOOKUP(TableHandbook[[#This Row],[UDC]],TableOGEDUC[],7,FALSE),"")</f>
        <v/>
      </c>
      <c r="X30" s="212" t="str">
        <f>IFERROR(VLOOKUP(TableHandbook[[#This Row],[UDC]],TableOUMPEDUPR[],7,FALSE),"")</f>
        <v/>
      </c>
      <c r="Y30" s="212" t="str">
        <f>IFERROR(VLOOKUP(TableHandbook[[#This Row],[UDC]],TableOUMPEDUSC[],7,FALSE),"")</f>
        <v/>
      </c>
      <c r="Z30" s="214" t="str">
        <f>IFERROR(VLOOKUP(TableHandbook[[#This Row],[UDC]],TableOMEDUC[],7,FALSE),"")</f>
        <v/>
      </c>
      <c r="AA30" s="212" t="str">
        <f>IFERROR(VLOOKUP(TableHandbook[[#This Row],[UDC]],TableOSEPCULIN[],7,FALSE),"")</f>
        <v/>
      </c>
      <c r="AB30" s="212" t="str">
        <f>IFERROR(VLOOKUP(TableHandbook[[#This Row],[UDC]],TableOSEPLNTCH[],7,FALSE),"")</f>
        <v/>
      </c>
      <c r="AC30" s="212" t="str">
        <f>IFERROR(VLOOKUP(TableHandbook[[#This Row],[UDC]],TableOSEPSTEME[],7,FALSE),"")</f>
        <v/>
      </c>
    </row>
    <row r="31" spans="1:29" x14ac:dyDescent="0.25">
      <c r="A31" s="2" t="s">
        <v>188</v>
      </c>
      <c r="B31" s="3">
        <v>1</v>
      </c>
      <c r="C31" s="3" t="s">
        <v>189</v>
      </c>
      <c r="D31" s="2" t="s">
        <v>190</v>
      </c>
      <c r="E31" s="3">
        <v>25</v>
      </c>
      <c r="F31" s="242" t="s">
        <v>115</v>
      </c>
      <c r="G31" s="211" t="str">
        <f>IFERROR(IF(VLOOKUP(TableHandbook[[#This Row],[UDC]],TableAvailabilities[],2,FALSE)&gt;0,"Y",""),"")</f>
        <v>Y</v>
      </c>
      <c r="H31" s="211" t="str">
        <f>IFERROR(IF(VLOOKUP(TableHandbook[[#This Row],[UDC]],TableAvailabilities[],3,FALSE)&gt;0,"Y",""),"")</f>
        <v>Y</v>
      </c>
      <c r="I31" s="211" t="str">
        <f>IFERROR(IF(VLOOKUP(TableHandbook[[#This Row],[UDC]],TableAvailabilities[],4,FALSE)&gt;0,"Y",""),"")</f>
        <v/>
      </c>
      <c r="J31" s="211" t="str">
        <f>IFERROR(IF(VLOOKUP(TableHandbook[[#This Row],[UDC]],TableAvailabilities[],5,FALSE)&gt;0,"Y",""),"")</f>
        <v/>
      </c>
      <c r="K31" s="2"/>
      <c r="L31" s="214" t="str">
        <f>IFERROR(VLOOKUP(TableHandbook[[#This Row],[UDC]],TableOMTEACH1[],7,FALSE),"")</f>
        <v/>
      </c>
      <c r="M31" s="212" t="str">
        <f>IFERROR(VLOOKUP(TableHandbook[[#This Row],[UDC]],TableOUMPTCHEC[],7,FALSE),"")</f>
        <v/>
      </c>
      <c r="N31" s="212" t="str">
        <f>IFERROR(VLOOKUP(TableHandbook[[#This Row],[UDC]],TableOUMPTCHPE[],7,FALSE),"")</f>
        <v/>
      </c>
      <c r="O31" s="212" t="str">
        <f>IFERROR(VLOOKUP(TableHandbook[[#This Row],[UDC]],TableOUMPTCHSE[],7,FALSE),"")</f>
        <v>Core</v>
      </c>
      <c r="P31" s="214" t="str">
        <f>IFERROR(VLOOKUP(TableHandbook[[#This Row],[UDC]],TableOCTESOL1[],7,FALSE),"")</f>
        <v/>
      </c>
      <c r="Q31" s="212" t="str">
        <f>IFERROR(VLOOKUP(TableHandbook[[#This Row],[UDC]],TableOCTESOL[],7,FALSE),"")</f>
        <v/>
      </c>
      <c r="R31" s="212" t="str">
        <f>IFERROR(VLOOKUP(TableHandbook[[#This Row],[UDC]],TableOMAPLING[],7,FALSE),"")</f>
        <v/>
      </c>
      <c r="S31" s="214" t="str">
        <f>IFERROR(VLOOKUP(TableHandbook[[#This Row],[UDC]],TableOCEDHE1[],7,FALSE),"")</f>
        <v/>
      </c>
      <c r="T31" s="212" t="str">
        <f>IFERROR(VLOOKUP(TableHandbook[[#This Row],[UDC]],TableOCEDHE[],7,FALSE),"")</f>
        <v/>
      </c>
      <c r="U31" s="212" t="str">
        <f>IFERROR(VLOOKUP(TableHandbook[[#This Row],[UDC]],TableOCEDUCS1[],7,FALSE),"")</f>
        <v/>
      </c>
      <c r="V31" s="212" t="str">
        <f>IFERROR(VLOOKUP(TableHandbook[[#This Row],[UDC]],TableOCEDUC[],7,FALSE),"")</f>
        <v/>
      </c>
      <c r="W31" s="212" t="str">
        <f>IFERROR(VLOOKUP(TableHandbook[[#This Row],[UDC]],TableOGEDUC[],7,FALSE),"")</f>
        <v/>
      </c>
      <c r="X31" s="212" t="str">
        <f>IFERROR(VLOOKUP(TableHandbook[[#This Row],[UDC]],TableOUMPEDUPR[],7,FALSE),"")</f>
        <v/>
      </c>
      <c r="Y31" s="212" t="str">
        <f>IFERROR(VLOOKUP(TableHandbook[[#This Row],[UDC]],TableOUMPEDUSC[],7,FALSE),"")</f>
        <v>Core</v>
      </c>
      <c r="Z31" s="214" t="str">
        <f>IFERROR(VLOOKUP(TableHandbook[[#This Row],[UDC]],TableOMEDUC[],7,FALSE),"")</f>
        <v/>
      </c>
      <c r="AA31" s="212" t="str">
        <f>IFERROR(VLOOKUP(TableHandbook[[#This Row],[UDC]],TableOSEPCULIN[],7,FALSE),"")</f>
        <v/>
      </c>
      <c r="AB31" s="212" t="str">
        <f>IFERROR(VLOOKUP(TableHandbook[[#This Row],[UDC]],TableOSEPLNTCH[],7,FALSE),"")</f>
        <v/>
      </c>
      <c r="AC31" s="212" t="str">
        <f>IFERROR(VLOOKUP(TableHandbook[[#This Row],[UDC]],TableOSEPSTEME[],7,FALSE),"")</f>
        <v/>
      </c>
    </row>
    <row r="32" spans="1:29" x14ac:dyDescent="0.25">
      <c r="A32" s="2" t="s">
        <v>191</v>
      </c>
      <c r="B32" s="3">
        <v>1</v>
      </c>
      <c r="C32" s="3" t="s">
        <v>192</v>
      </c>
      <c r="D32" s="2" t="s">
        <v>193</v>
      </c>
      <c r="E32" s="3">
        <v>25</v>
      </c>
      <c r="F32" s="242" t="s">
        <v>115</v>
      </c>
      <c r="G32" s="211" t="str">
        <f>IFERROR(IF(VLOOKUP(TableHandbook[[#This Row],[UDC]],TableAvailabilities[],2,FALSE)&gt;0,"Y",""),"")</f>
        <v>Y</v>
      </c>
      <c r="H32" s="211" t="str">
        <f>IFERROR(IF(VLOOKUP(TableHandbook[[#This Row],[UDC]],TableAvailabilities[],3,FALSE)&gt;0,"Y",""),"")</f>
        <v/>
      </c>
      <c r="I32" s="211" t="str">
        <f>IFERROR(IF(VLOOKUP(TableHandbook[[#This Row],[UDC]],TableAvailabilities[],4,FALSE)&gt;0,"Y",""),"")</f>
        <v>Y</v>
      </c>
      <c r="J32" s="211" t="str">
        <f>IFERROR(IF(VLOOKUP(TableHandbook[[#This Row],[UDC]],TableAvailabilities[],5,FALSE)&gt;0,"Y",""),"")</f>
        <v/>
      </c>
      <c r="K32" s="2"/>
      <c r="L32" s="214" t="str">
        <f>IFERROR(VLOOKUP(TableHandbook[[#This Row],[UDC]],TableOMTEACH1[],7,FALSE),"")</f>
        <v/>
      </c>
      <c r="M32" s="212" t="str">
        <f>IFERROR(VLOOKUP(TableHandbook[[#This Row],[UDC]],TableOUMPTCHEC[],7,FALSE),"")</f>
        <v/>
      </c>
      <c r="N32" s="212" t="str">
        <f>IFERROR(VLOOKUP(TableHandbook[[#This Row],[UDC]],TableOUMPTCHPE[],7,FALSE),"")</f>
        <v/>
      </c>
      <c r="O32" s="212" t="str">
        <f>IFERROR(VLOOKUP(TableHandbook[[#This Row],[UDC]],TableOUMPTCHSE[],7,FALSE),"")</f>
        <v>Core</v>
      </c>
      <c r="P32" s="214" t="str">
        <f>IFERROR(VLOOKUP(TableHandbook[[#This Row],[UDC]],TableOCTESOL1[],7,FALSE),"")</f>
        <v/>
      </c>
      <c r="Q32" s="212" t="str">
        <f>IFERROR(VLOOKUP(TableHandbook[[#This Row],[UDC]],TableOCTESOL[],7,FALSE),"")</f>
        <v/>
      </c>
      <c r="R32" s="212" t="str">
        <f>IFERROR(VLOOKUP(TableHandbook[[#This Row],[UDC]],TableOMAPLING[],7,FALSE),"")</f>
        <v/>
      </c>
      <c r="S32" s="214" t="str">
        <f>IFERROR(VLOOKUP(TableHandbook[[#This Row],[UDC]],TableOCEDHE1[],7,FALSE),"")</f>
        <v/>
      </c>
      <c r="T32" s="212" t="str">
        <f>IFERROR(VLOOKUP(TableHandbook[[#This Row],[UDC]],TableOCEDHE[],7,FALSE),"")</f>
        <v/>
      </c>
      <c r="U32" s="212" t="str">
        <f>IFERROR(VLOOKUP(TableHandbook[[#This Row],[UDC]],TableOCEDUCS1[],7,FALSE),"")</f>
        <v>Option</v>
      </c>
      <c r="V32" s="212" t="str">
        <f>IFERROR(VLOOKUP(TableHandbook[[#This Row],[UDC]],TableOCEDUC[],7,FALSE),"")</f>
        <v>Option</v>
      </c>
      <c r="W32" s="212" t="str">
        <f>IFERROR(VLOOKUP(TableHandbook[[#This Row],[UDC]],TableOGEDUC[],7,FALSE),"")</f>
        <v/>
      </c>
      <c r="X32" s="212" t="str">
        <f>IFERROR(VLOOKUP(TableHandbook[[#This Row],[UDC]],TableOUMPEDUPR[],7,FALSE),"")</f>
        <v/>
      </c>
      <c r="Y32" s="212" t="str">
        <f>IFERROR(VLOOKUP(TableHandbook[[#This Row],[UDC]],TableOUMPEDUSC[],7,FALSE),"")</f>
        <v/>
      </c>
      <c r="Z32" s="214" t="str">
        <f>IFERROR(VLOOKUP(TableHandbook[[#This Row],[UDC]],TableOMEDUC[],7,FALSE),"")</f>
        <v/>
      </c>
      <c r="AA32" s="212" t="str">
        <f>IFERROR(VLOOKUP(TableHandbook[[#This Row],[UDC]],TableOSEPCULIN[],7,FALSE),"")</f>
        <v/>
      </c>
      <c r="AB32" s="212" t="str">
        <f>IFERROR(VLOOKUP(TableHandbook[[#This Row],[UDC]],TableOSEPLNTCH[],7,FALSE),"")</f>
        <v/>
      </c>
      <c r="AC32" s="212" t="str">
        <f>IFERROR(VLOOKUP(TableHandbook[[#This Row],[UDC]],TableOSEPSTEME[],7,FALSE),"")</f>
        <v/>
      </c>
    </row>
    <row r="33" spans="1:29" x14ac:dyDescent="0.25">
      <c r="A33" s="2" t="s">
        <v>194</v>
      </c>
      <c r="B33" s="3">
        <v>1</v>
      </c>
      <c r="C33" s="3" t="s">
        <v>195</v>
      </c>
      <c r="D33" s="2" t="s">
        <v>196</v>
      </c>
      <c r="E33" s="3">
        <v>25</v>
      </c>
      <c r="F33" s="242" t="s">
        <v>115</v>
      </c>
      <c r="G33" s="211" t="str">
        <f>IFERROR(IF(VLOOKUP(TableHandbook[[#This Row],[UDC]],TableAvailabilities[],2,FALSE)&gt;0,"Y",""),"")</f>
        <v/>
      </c>
      <c r="H33" s="211" t="str">
        <f>IFERROR(IF(VLOOKUP(TableHandbook[[#This Row],[UDC]],TableAvailabilities[],3,FALSE)&gt;0,"Y",""),"")</f>
        <v>Y</v>
      </c>
      <c r="I33" s="211" t="str">
        <f>IFERROR(IF(VLOOKUP(TableHandbook[[#This Row],[UDC]],TableAvailabilities[],4,FALSE)&gt;0,"Y",""),"")</f>
        <v/>
      </c>
      <c r="J33" s="211" t="str">
        <f>IFERROR(IF(VLOOKUP(TableHandbook[[#This Row],[UDC]],TableAvailabilities[],5,FALSE)&gt;0,"Y",""),"")</f>
        <v>Y</v>
      </c>
      <c r="K33" s="2"/>
      <c r="L33" s="214" t="str">
        <f>IFERROR(VLOOKUP(TableHandbook[[#This Row],[UDC]],TableOMTEACH1[],7,FALSE),"")</f>
        <v/>
      </c>
      <c r="M33" s="212" t="str">
        <f>IFERROR(VLOOKUP(TableHandbook[[#This Row],[UDC]],TableOUMPTCHEC[],7,FALSE),"")</f>
        <v/>
      </c>
      <c r="N33" s="212" t="str">
        <f>IFERROR(VLOOKUP(TableHandbook[[#This Row],[UDC]],TableOUMPTCHPE[],7,FALSE),"")</f>
        <v/>
      </c>
      <c r="O33" s="212" t="str">
        <f>IFERROR(VLOOKUP(TableHandbook[[#This Row],[UDC]],TableOUMPTCHSE[],7,FALSE),"")</f>
        <v>Option</v>
      </c>
      <c r="P33" s="214" t="str">
        <f>IFERROR(VLOOKUP(TableHandbook[[#This Row],[UDC]],TableOCTESOL1[],7,FALSE),"")</f>
        <v/>
      </c>
      <c r="Q33" s="212" t="str">
        <f>IFERROR(VLOOKUP(TableHandbook[[#This Row],[UDC]],TableOCTESOL[],7,FALSE),"")</f>
        <v/>
      </c>
      <c r="R33" s="212" t="str">
        <f>IFERROR(VLOOKUP(TableHandbook[[#This Row],[UDC]],TableOMAPLING[],7,FALSE),"")</f>
        <v/>
      </c>
      <c r="S33" s="214" t="str">
        <f>IFERROR(VLOOKUP(TableHandbook[[#This Row],[UDC]],TableOCEDHE1[],7,FALSE),"")</f>
        <v/>
      </c>
      <c r="T33" s="212" t="str">
        <f>IFERROR(VLOOKUP(TableHandbook[[#This Row],[UDC]],TableOCEDHE[],7,FALSE),"")</f>
        <v/>
      </c>
      <c r="U33" s="212" t="str">
        <f>IFERROR(VLOOKUP(TableHandbook[[#This Row],[UDC]],TableOCEDUCS1[],7,FALSE),"")</f>
        <v/>
      </c>
      <c r="V33" s="212" t="str">
        <f>IFERROR(VLOOKUP(TableHandbook[[#This Row],[UDC]],TableOCEDUC[],7,FALSE),"")</f>
        <v/>
      </c>
      <c r="W33" s="212" t="str">
        <f>IFERROR(VLOOKUP(TableHandbook[[#This Row],[UDC]],TableOGEDUC[],7,FALSE),"")</f>
        <v/>
      </c>
      <c r="X33" s="212" t="str">
        <f>IFERROR(VLOOKUP(TableHandbook[[#This Row],[UDC]],TableOUMPEDUPR[],7,FALSE),"")</f>
        <v/>
      </c>
      <c r="Y33" s="212" t="str">
        <f>IFERROR(VLOOKUP(TableHandbook[[#This Row],[UDC]],TableOUMPEDUSC[],7,FALSE),"")</f>
        <v>Option</v>
      </c>
      <c r="Z33" s="214" t="str">
        <f>IFERROR(VLOOKUP(TableHandbook[[#This Row],[UDC]],TableOMEDUC[],7,FALSE),"")</f>
        <v/>
      </c>
      <c r="AA33" s="212" t="str">
        <f>IFERROR(VLOOKUP(TableHandbook[[#This Row],[UDC]],TableOSEPCULIN[],7,FALSE),"")</f>
        <v/>
      </c>
      <c r="AB33" s="212" t="str">
        <f>IFERROR(VLOOKUP(TableHandbook[[#This Row],[UDC]],TableOSEPLNTCH[],7,FALSE),"")</f>
        <v/>
      </c>
      <c r="AC33" s="212" t="str">
        <f>IFERROR(VLOOKUP(TableHandbook[[#This Row],[UDC]],TableOSEPSTEME[],7,FALSE),"")</f>
        <v/>
      </c>
    </row>
    <row r="34" spans="1:29" x14ac:dyDescent="0.25">
      <c r="A34" s="2" t="s">
        <v>197</v>
      </c>
      <c r="B34" s="3">
        <v>1</v>
      </c>
      <c r="C34" s="3" t="s">
        <v>198</v>
      </c>
      <c r="D34" s="2" t="s">
        <v>199</v>
      </c>
      <c r="E34" s="3">
        <v>25</v>
      </c>
      <c r="F34" s="242" t="s">
        <v>115</v>
      </c>
      <c r="G34" s="211" t="str">
        <f>IFERROR(IF(VLOOKUP(TableHandbook[[#This Row],[UDC]],TableAvailabilities[],2,FALSE)&gt;0,"Y",""),"")</f>
        <v/>
      </c>
      <c r="H34" s="211" t="str">
        <f>IFERROR(IF(VLOOKUP(TableHandbook[[#This Row],[UDC]],TableAvailabilities[],3,FALSE)&gt;0,"Y",""),"")</f>
        <v>Y</v>
      </c>
      <c r="I34" s="211" t="str">
        <f>IFERROR(IF(VLOOKUP(TableHandbook[[#This Row],[UDC]],TableAvailabilities[],4,FALSE)&gt;0,"Y",""),"")</f>
        <v/>
      </c>
      <c r="J34" s="211" t="str">
        <f>IFERROR(IF(VLOOKUP(TableHandbook[[#This Row],[UDC]],TableAvailabilities[],5,FALSE)&gt;0,"Y",""),"")</f>
        <v>Y</v>
      </c>
      <c r="K34" s="2"/>
      <c r="L34" s="214" t="str">
        <f>IFERROR(VLOOKUP(TableHandbook[[#This Row],[UDC]],TableOMTEACH1[],7,FALSE),"")</f>
        <v/>
      </c>
      <c r="M34" s="212" t="str">
        <f>IFERROR(VLOOKUP(TableHandbook[[#This Row],[UDC]],TableOUMPTCHEC[],7,FALSE),"")</f>
        <v/>
      </c>
      <c r="N34" s="212" t="str">
        <f>IFERROR(VLOOKUP(TableHandbook[[#This Row],[UDC]],TableOUMPTCHPE[],7,FALSE),"")</f>
        <v/>
      </c>
      <c r="O34" s="212" t="str">
        <f>IFERROR(VLOOKUP(TableHandbook[[#This Row],[UDC]],TableOUMPTCHSE[],7,FALSE),"")</f>
        <v>Option</v>
      </c>
      <c r="P34" s="214" t="str">
        <f>IFERROR(VLOOKUP(TableHandbook[[#This Row],[UDC]],TableOCTESOL1[],7,FALSE),"")</f>
        <v/>
      </c>
      <c r="Q34" s="212" t="str">
        <f>IFERROR(VLOOKUP(TableHandbook[[#This Row],[UDC]],TableOCTESOL[],7,FALSE),"")</f>
        <v/>
      </c>
      <c r="R34" s="212" t="str">
        <f>IFERROR(VLOOKUP(TableHandbook[[#This Row],[UDC]],TableOMAPLING[],7,FALSE),"")</f>
        <v/>
      </c>
      <c r="S34" s="214" t="str">
        <f>IFERROR(VLOOKUP(TableHandbook[[#This Row],[UDC]],TableOCEDHE1[],7,FALSE),"")</f>
        <v/>
      </c>
      <c r="T34" s="212" t="str">
        <f>IFERROR(VLOOKUP(TableHandbook[[#This Row],[UDC]],TableOCEDHE[],7,FALSE),"")</f>
        <v/>
      </c>
      <c r="U34" s="212" t="str">
        <f>IFERROR(VLOOKUP(TableHandbook[[#This Row],[UDC]],TableOCEDUCS1[],7,FALSE),"")</f>
        <v/>
      </c>
      <c r="V34" s="212" t="str">
        <f>IFERROR(VLOOKUP(TableHandbook[[#This Row],[UDC]],TableOCEDUC[],7,FALSE),"")</f>
        <v/>
      </c>
      <c r="W34" s="212" t="str">
        <f>IFERROR(VLOOKUP(TableHandbook[[#This Row],[UDC]],TableOGEDUC[],7,FALSE),"")</f>
        <v/>
      </c>
      <c r="X34" s="212" t="str">
        <f>IFERROR(VLOOKUP(TableHandbook[[#This Row],[UDC]],TableOUMPEDUPR[],7,FALSE),"")</f>
        <v/>
      </c>
      <c r="Y34" s="212" t="str">
        <f>IFERROR(VLOOKUP(TableHandbook[[#This Row],[UDC]],TableOUMPEDUSC[],7,FALSE),"")</f>
        <v>Option</v>
      </c>
      <c r="Z34" s="214" t="str">
        <f>IFERROR(VLOOKUP(TableHandbook[[#This Row],[UDC]],TableOMEDUC[],7,FALSE),"")</f>
        <v/>
      </c>
      <c r="AA34" s="212" t="str">
        <f>IFERROR(VLOOKUP(TableHandbook[[#This Row],[UDC]],TableOSEPCULIN[],7,FALSE),"")</f>
        <v/>
      </c>
      <c r="AB34" s="212" t="str">
        <f>IFERROR(VLOOKUP(TableHandbook[[#This Row],[UDC]],TableOSEPLNTCH[],7,FALSE),"")</f>
        <v/>
      </c>
      <c r="AC34" s="212" t="str">
        <f>IFERROR(VLOOKUP(TableHandbook[[#This Row],[UDC]],TableOSEPSTEME[],7,FALSE),"")</f>
        <v/>
      </c>
    </row>
    <row r="35" spans="1:29" x14ac:dyDescent="0.25">
      <c r="A35" s="2" t="s">
        <v>200</v>
      </c>
      <c r="B35" s="3">
        <v>1</v>
      </c>
      <c r="C35" s="3" t="s">
        <v>201</v>
      </c>
      <c r="D35" s="2" t="s">
        <v>202</v>
      </c>
      <c r="E35" s="3">
        <v>25</v>
      </c>
      <c r="F35" s="242" t="s">
        <v>115</v>
      </c>
      <c r="G35" s="211" t="str">
        <f>IFERROR(IF(VLOOKUP(TableHandbook[[#This Row],[UDC]],TableAvailabilities[],2,FALSE)&gt;0,"Y",""),"")</f>
        <v/>
      </c>
      <c r="H35" s="211" t="str">
        <f>IFERROR(IF(VLOOKUP(TableHandbook[[#This Row],[UDC]],TableAvailabilities[],3,FALSE)&gt;0,"Y",""),"")</f>
        <v>Y</v>
      </c>
      <c r="I35" s="211" t="str">
        <f>IFERROR(IF(VLOOKUP(TableHandbook[[#This Row],[UDC]],TableAvailabilities[],4,FALSE)&gt;0,"Y",""),"")</f>
        <v/>
      </c>
      <c r="J35" s="211" t="str">
        <f>IFERROR(IF(VLOOKUP(TableHandbook[[#This Row],[UDC]],TableAvailabilities[],5,FALSE)&gt;0,"Y",""),"")</f>
        <v>Y</v>
      </c>
      <c r="K35" s="2"/>
      <c r="L35" s="214" t="str">
        <f>IFERROR(VLOOKUP(TableHandbook[[#This Row],[UDC]],TableOMTEACH1[],7,FALSE),"")</f>
        <v/>
      </c>
      <c r="M35" s="212" t="str">
        <f>IFERROR(VLOOKUP(TableHandbook[[#This Row],[UDC]],TableOUMPTCHEC[],7,FALSE),"")</f>
        <v/>
      </c>
      <c r="N35" s="212" t="str">
        <f>IFERROR(VLOOKUP(TableHandbook[[#This Row],[UDC]],TableOUMPTCHPE[],7,FALSE),"")</f>
        <v/>
      </c>
      <c r="O35" s="212" t="str">
        <f>IFERROR(VLOOKUP(TableHandbook[[#This Row],[UDC]],TableOUMPTCHSE[],7,FALSE),"")</f>
        <v>Option</v>
      </c>
      <c r="P35" s="214" t="str">
        <f>IFERROR(VLOOKUP(TableHandbook[[#This Row],[UDC]],TableOCTESOL1[],7,FALSE),"")</f>
        <v/>
      </c>
      <c r="Q35" s="212" t="str">
        <f>IFERROR(VLOOKUP(TableHandbook[[#This Row],[UDC]],TableOCTESOL[],7,FALSE),"")</f>
        <v/>
      </c>
      <c r="R35" s="212" t="str">
        <f>IFERROR(VLOOKUP(TableHandbook[[#This Row],[UDC]],TableOMAPLING[],7,FALSE),"")</f>
        <v/>
      </c>
      <c r="S35" s="214" t="str">
        <f>IFERROR(VLOOKUP(TableHandbook[[#This Row],[UDC]],TableOCEDHE1[],7,FALSE),"")</f>
        <v/>
      </c>
      <c r="T35" s="212" t="str">
        <f>IFERROR(VLOOKUP(TableHandbook[[#This Row],[UDC]],TableOCEDHE[],7,FALSE),"")</f>
        <v/>
      </c>
      <c r="U35" s="212" t="str">
        <f>IFERROR(VLOOKUP(TableHandbook[[#This Row],[UDC]],TableOCEDUCS1[],7,FALSE),"")</f>
        <v/>
      </c>
      <c r="V35" s="212" t="str">
        <f>IFERROR(VLOOKUP(TableHandbook[[#This Row],[UDC]],TableOCEDUC[],7,FALSE),"")</f>
        <v/>
      </c>
      <c r="W35" s="212" t="str">
        <f>IFERROR(VLOOKUP(TableHandbook[[#This Row],[UDC]],TableOGEDUC[],7,FALSE),"")</f>
        <v/>
      </c>
      <c r="X35" s="212" t="str">
        <f>IFERROR(VLOOKUP(TableHandbook[[#This Row],[UDC]],TableOUMPEDUPR[],7,FALSE),"")</f>
        <v/>
      </c>
      <c r="Y35" s="212" t="str">
        <f>IFERROR(VLOOKUP(TableHandbook[[#This Row],[UDC]],TableOUMPEDUSC[],7,FALSE),"")</f>
        <v>Option</v>
      </c>
      <c r="Z35" s="214" t="str">
        <f>IFERROR(VLOOKUP(TableHandbook[[#This Row],[UDC]],TableOMEDUC[],7,FALSE),"")</f>
        <v/>
      </c>
      <c r="AA35" s="212" t="str">
        <f>IFERROR(VLOOKUP(TableHandbook[[#This Row],[UDC]],TableOSEPCULIN[],7,FALSE),"")</f>
        <v/>
      </c>
      <c r="AB35" s="212" t="str">
        <f>IFERROR(VLOOKUP(TableHandbook[[#This Row],[UDC]],TableOSEPLNTCH[],7,FALSE),"")</f>
        <v/>
      </c>
      <c r="AC35" s="212" t="str">
        <f>IFERROR(VLOOKUP(TableHandbook[[#This Row],[UDC]],TableOSEPSTEME[],7,FALSE),"")</f>
        <v/>
      </c>
    </row>
    <row r="36" spans="1:29" x14ac:dyDescent="0.25">
      <c r="A36" s="2" t="s">
        <v>203</v>
      </c>
      <c r="B36" s="3">
        <v>1</v>
      </c>
      <c r="C36" s="3" t="s">
        <v>204</v>
      </c>
      <c r="D36" s="2" t="s">
        <v>205</v>
      </c>
      <c r="E36" s="3">
        <v>25</v>
      </c>
      <c r="F36" s="242" t="s">
        <v>115</v>
      </c>
      <c r="G36" s="211" t="str">
        <f>IFERROR(IF(VLOOKUP(TableHandbook[[#This Row],[UDC]],TableAvailabilities[],2,FALSE)&gt;0,"Y",""),"")</f>
        <v/>
      </c>
      <c r="H36" s="211" t="str">
        <f>IFERROR(IF(VLOOKUP(TableHandbook[[#This Row],[UDC]],TableAvailabilities[],3,FALSE)&gt;0,"Y",""),"")</f>
        <v>Y</v>
      </c>
      <c r="I36" s="211" t="str">
        <f>IFERROR(IF(VLOOKUP(TableHandbook[[#This Row],[UDC]],TableAvailabilities[],4,FALSE)&gt;0,"Y",""),"")</f>
        <v/>
      </c>
      <c r="J36" s="211" t="str">
        <f>IFERROR(IF(VLOOKUP(TableHandbook[[#This Row],[UDC]],TableAvailabilities[],5,FALSE)&gt;0,"Y",""),"")</f>
        <v>Y</v>
      </c>
      <c r="K36" s="2"/>
      <c r="L36" s="214" t="str">
        <f>IFERROR(VLOOKUP(TableHandbook[[#This Row],[UDC]],TableOMTEACH1[],7,FALSE),"")</f>
        <v/>
      </c>
      <c r="M36" s="212" t="str">
        <f>IFERROR(VLOOKUP(TableHandbook[[#This Row],[UDC]],TableOUMPTCHEC[],7,FALSE),"")</f>
        <v/>
      </c>
      <c r="N36" s="212" t="str">
        <f>IFERROR(VLOOKUP(TableHandbook[[#This Row],[UDC]],TableOUMPTCHPE[],7,FALSE),"")</f>
        <v/>
      </c>
      <c r="O36" s="212" t="str">
        <f>IFERROR(VLOOKUP(TableHandbook[[#This Row],[UDC]],TableOUMPTCHSE[],7,FALSE),"")</f>
        <v>Option</v>
      </c>
      <c r="P36" s="214" t="str">
        <f>IFERROR(VLOOKUP(TableHandbook[[#This Row],[UDC]],TableOCTESOL1[],7,FALSE),"")</f>
        <v/>
      </c>
      <c r="Q36" s="212" t="str">
        <f>IFERROR(VLOOKUP(TableHandbook[[#This Row],[UDC]],TableOCTESOL[],7,FALSE),"")</f>
        <v/>
      </c>
      <c r="R36" s="212" t="str">
        <f>IFERROR(VLOOKUP(TableHandbook[[#This Row],[UDC]],TableOMAPLING[],7,FALSE),"")</f>
        <v/>
      </c>
      <c r="S36" s="214" t="str">
        <f>IFERROR(VLOOKUP(TableHandbook[[#This Row],[UDC]],TableOCEDHE1[],7,FALSE),"")</f>
        <v/>
      </c>
      <c r="T36" s="212" t="str">
        <f>IFERROR(VLOOKUP(TableHandbook[[#This Row],[UDC]],TableOCEDHE[],7,FALSE),"")</f>
        <v/>
      </c>
      <c r="U36" s="212" t="str">
        <f>IFERROR(VLOOKUP(TableHandbook[[#This Row],[UDC]],TableOCEDUCS1[],7,FALSE),"")</f>
        <v/>
      </c>
      <c r="V36" s="212" t="str">
        <f>IFERROR(VLOOKUP(TableHandbook[[#This Row],[UDC]],TableOCEDUC[],7,FALSE),"")</f>
        <v/>
      </c>
      <c r="W36" s="212" t="str">
        <f>IFERROR(VLOOKUP(TableHandbook[[#This Row],[UDC]],TableOGEDUC[],7,FALSE),"")</f>
        <v/>
      </c>
      <c r="X36" s="212" t="str">
        <f>IFERROR(VLOOKUP(TableHandbook[[#This Row],[UDC]],TableOUMPEDUPR[],7,FALSE),"")</f>
        <v/>
      </c>
      <c r="Y36" s="212" t="str">
        <f>IFERROR(VLOOKUP(TableHandbook[[#This Row],[UDC]],TableOUMPEDUSC[],7,FALSE),"")</f>
        <v>Option</v>
      </c>
      <c r="Z36" s="214" t="str">
        <f>IFERROR(VLOOKUP(TableHandbook[[#This Row],[UDC]],TableOMEDUC[],7,FALSE),"")</f>
        <v/>
      </c>
      <c r="AA36" s="212" t="str">
        <f>IFERROR(VLOOKUP(TableHandbook[[#This Row],[UDC]],TableOSEPCULIN[],7,FALSE),"")</f>
        <v/>
      </c>
      <c r="AB36" s="212" t="str">
        <f>IFERROR(VLOOKUP(TableHandbook[[#This Row],[UDC]],TableOSEPLNTCH[],7,FALSE),"")</f>
        <v/>
      </c>
      <c r="AC36" s="212" t="str">
        <f>IFERROR(VLOOKUP(TableHandbook[[#This Row],[UDC]],TableOSEPSTEME[],7,FALSE),"")</f>
        <v/>
      </c>
    </row>
    <row r="37" spans="1:29" x14ac:dyDescent="0.25">
      <c r="A37" s="2" t="s">
        <v>206</v>
      </c>
      <c r="B37" s="3">
        <v>1</v>
      </c>
      <c r="C37" s="3" t="s">
        <v>207</v>
      </c>
      <c r="D37" s="2" t="s">
        <v>208</v>
      </c>
      <c r="E37" s="3">
        <v>25</v>
      </c>
      <c r="F37" s="242" t="s">
        <v>115</v>
      </c>
      <c r="G37" s="211" t="str">
        <f>IFERROR(IF(VLOOKUP(TableHandbook[[#This Row],[UDC]],TableAvailabilities[],2,FALSE)&gt;0,"Y",""),"")</f>
        <v/>
      </c>
      <c r="H37" s="211" t="str">
        <f>IFERROR(IF(VLOOKUP(TableHandbook[[#This Row],[UDC]],TableAvailabilities[],3,FALSE)&gt;0,"Y",""),"")</f>
        <v>Y</v>
      </c>
      <c r="I37" s="211" t="str">
        <f>IFERROR(IF(VLOOKUP(TableHandbook[[#This Row],[UDC]],TableAvailabilities[],4,FALSE)&gt;0,"Y",""),"")</f>
        <v/>
      </c>
      <c r="J37" s="211" t="str">
        <f>IFERROR(IF(VLOOKUP(TableHandbook[[#This Row],[UDC]],TableAvailabilities[],5,FALSE)&gt;0,"Y",""),"")</f>
        <v>Y</v>
      </c>
      <c r="K37" s="2"/>
      <c r="L37" s="214" t="str">
        <f>IFERROR(VLOOKUP(TableHandbook[[#This Row],[UDC]],TableOMTEACH1[],7,FALSE),"")</f>
        <v/>
      </c>
      <c r="M37" s="212" t="str">
        <f>IFERROR(VLOOKUP(TableHandbook[[#This Row],[UDC]],TableOUMPTCHEC[],7,FALSE),"")</f>
        <v/>
      </c>
      <c r="N37" s="212" t="str">
        <f>IFERROR(VLOOKUP(TableHandbook[[#This Row],[UDC]],TableOUMPTCHPE[],7,FALSE),"")</f>
        <v/>
      </c>
      <c r="O37" s="212" t="str">
        <f>IFERROR(VLOOKUP(TableHandbook[[#This Row],[UDC]],TableOUMPTCHSE[],7,FALSE),"")</f>
        <v>Option</v>
      </c>
      <c r="P37" s="214" t="str">
        <f>IFERROR(VLOOKUP(TableHandbook[[#This Row],[UDC]],TableOCTESOL1[],7,FALSE),"")</f>
        <v/>
      </c>
      <c r="Q37" s="212" t="str">
        <f>IFERROR(VLOOKUP(TableHandbook[[#This Row],[UDC]],TableOCTESOL[],7,FALSE),"")</f>
        <v/>
      </c>
      <c r="R37" s="212" t="str">
        <f>IFERROR(VLOOKUP(TableHandbook[[#This Row],[UDC]],TableOMAPLING[],7,FALSE),"")</f>
        <v/>
      </c>
      <c r="S37" s="214" t="str">
        <f>IFERROR(VLOOKUP(TableHandbook[[#This Row],[UDC]],TableOCEDHE1[],7,FALSE),"")</f>
        <v/>
      </c>
      <c r="T37" s="212" t="str">
        <f>IFERROR(VLOOKUP(TableHandbook[[#This Row],[UDC]],TableOCEDHE[],7,FALSE),"")</f>
        <v/>
      </c>
      <c r="U37" s="212" t="str">
        <f>IFERROR(VLOOKUP(TableHandbook[[#This Row],[UDC]],TableOCEDUCS1[],7,FALSE),"")</f>
        <v/>
      </c>
      <c r="V37" s="212" t="str">
        <f>IFERROR(VLOOKUP(TableHandbook[[#This Row],[UDC]],TableOCEDUC[],7,FALSE),"")</f>
        <v/>
      </c>
      <c r="W37" s="212" t="str">
        <f>IFERROR(VLOOKUP(TableHandbook[[#This Row],[UDC]],TableOGEDUC[],7,FALSE),"")</f>
        <v/>
      </c>
      <c r="X37" s="212" t="str">
        <f>IFERROR(VLOOKUP(TableHandbook[[#This Row],[UDC]],TableOUMPEDUPR[],7,FALSE),"")</f>
        <v/>
      </c>
      <c r="Y37" s="212" t="str">
        <f>IFERROR(VLOOKUP(TableHandbook[[#This Row],[UDC]],TableOUMPEDUSC[],7,FALSE),"")</f>
        <v>Option</v>
      </c>
      <c r="Z37" s="214" t="str">
        <f>IFERROR(VLOOKUP(TableHandbook[[#This Row],[UDC]],TableOMEDUC[],7,FALSE),"")</f>
        <v/>
      </c>
      <c r="AA37" s="212" t="str">
        <f>IFERROR(VLOOKUP(TableHandbook[[#This Row],[UDC]],TableOSEPCULIN[],7,FALSE),"")</f>
        <v/>
      </c>
      <c r="AB37" s="212" t="str">
        <f>IFERROR(VLOOKUP(TableHandbook[[#This Row],[UDC]],TableOSEPLNTCH[],7,FALSE),"")</f>
        <v/>
      </c>
      <c r="AC37" s="212" t="str">
        <f>IFERROR(VLOOKUP(TableHandbook[[#This Row],[UDC]],TableOSEPSTEME[],7,FALSE),"")</f>
        <v/>
      </c>
    </row>
    <row r="38" spans="1:29" x14ac:dyDescent="0.25">
      <c r="A38" s="2" t="s">
        <v>209</v>
      </c>
      <c r="B38" s="3">
        <v>2</v>
      </c>
      <c r="C38" s="3" t="s">
        <v>210</v>
      </c>
      <c r="D38" s="2" t="s">
        <v>211</v>
      </c>
      <c r="E38" s="3">
        <v>25</v>
      </c>
      <c r="F38" s="242" t="s">
        <v>115</v>
      </c>
      <c r="G38" s="211" t="str">
        <f>IFERROR(IF(VLOOKUP(TableHandbook[[#This Row],[UDC]],TableAvailabilities[],2,FALSE)&gt;0,"Y",""),"")</f>
        <v/>
      </c>
      <c r="H38" s="211" t="str">
        <f>IFERROR(IF(VLOOKUP(TableHandbook[[#This Row],[UDC]],TableAvailabilities[],3,FALSE)&gt;0,"Y",""),"")</f>
        <v>Y</v>
      </c>
      <c r="I38" s="211" t="str">
        <f>IFERROR(IF(VLOOKUP(TableHandbook[[#This Row],[UDC]],TableAvailabilities[],4,FALSE)&gt;0,"Y",""),"")</f>
        <v/>
      </c>
      <c r="J38" s="211" t="str">
        <f>IFERROR(IF(VLOOKUP(TableHandbook[[#This Row],[UDC]],TableAvailabilities[],5,FALSE)&gt;0,"Y",""),"")</f>
        <v>Y</v>
      </c>
      <c r="K38" s="2"/>
      <c r="L38" s="214" t="str">
        <f>IFERROR(VLOOKUP(TableHandbook[[#This Row],[UDC]],TableOMTEACH1[],7,FALSE),"")</f>
        <v/>
      </c>
      <c r="M38" s="212" t="str">
        <f>IFERROR(VLOOKUP(TableHandbook[[#This Row],[UDC]],TableOUMPTCHEC[],7,FALSE),"")</f>
        <v/>
      </c>
      <c r="N38" s="212" t="str">
        <f>IFERROR(VLOOKUP(TableHandbook[[#This Row],[UDC]],TableOUMPTCHPE[],7,FALSE),"")</f>
        <v/>
      </c>
      <c r="O38" s="212" t="str">
        <f>IFERROR(VLOOKUP(TableHandbook[[#This Row],[UDC]],TableOUMPTCHSE[],7,FALSE),"")</f>
        <v>Option</v>
      </c>
      <c r="P38" s="214" t="str">
        <f>IFERROR(VLOOKUP(TableHandbook[[#This Row],[UDC]],TableOCTESOL1[],7,FALSE),"")</f>
        <v/>
      </c>
      <c r="Q38" s="212" t="str">
        <f>IFERROR(VLOOKUP(TableHandbook[[#This Row],[UDC]],TableOCTESOL[],7,FALSE),"")</f>
        <v/>
      </c>
      <c r="R38" s="212" t="str">
        <f>IFERROR(VLOOKUP(TableHandbook[[#This Row],[UDC]],TableOMAPLING[],7,FALSE),"")</f>
        <v/>
      </c>
      <c r="S38" s="214" t="str">
        <f>IFERROR(VLOOKUP(TableHandbook[[#This Row],[UDC]],TableOCEDHE1[],7,FALSE),"")</f>
        <v/>
      </c>
      <c r="T38" s="212" t="str">
        <f>IFERROR(VLOOKUP(TableHandbook[[#This Row],[UDC]],TableOCEDHE[],7,FALSE),"")</f>
        <v/>
      </c>
      <c r="U38" s="212" t="str">
        <f>IFERROR(VLOOKUP(TableHandbook[[#This Row],[UDC]],TableOCEDUCS1[],7,FALSE),"")</f>
        <v/>
      </c>
      <c r="V38" s="212" t="str">
        <f>IFERROR(VLOOKUP(TableHandbook[[#This Row],[UDC]],TableOCEDUC[],7,FALSE),"")</f>
        <v/>
      </c>
      <c r="W38" s="212" t="str">
        <f>IFERROR(VLOOKUP(TableHandbook[[#This Row],[UDC]],TableOGEDUC[],7,FALSE),"")</f>
        <v/>
      </c>
      <c r="X38" s="212" t="str">
        <f>IFERROR(VLOOKUP(TableHandbook[[#This Row],[UDC]],TableOUMPEDUPR[],7,FALSE),"")</f>
        <v/>
      </c>
      <c r="Y38" s="212" t="str">
        <f>IFERROR(VLOOKUP(TableHandbook[[#This Row],[UDC]],TableOUMPEDUSC[],7,FALSE),"")</f>
        <v>Option</v>
      </c>
      <c r="Z38" s="214" t="str">
        <f>IFERROR(VLOOKUP(TableHandbook[[#This Row],[UDC]],TableOMEDUC[],7,FALSE),"")</f>
        <v/>
      </c>
      <c r="AA38" s="212" t="str">
        <f>IFERROR(VLOOKUP(TableHandbook[[#This Row],[UDC]],TableOSEPCULIN[],7,FALSE),"")</f>
        <v/>
      </c>
      <c r="AB38" s="212" t="str">
        <f>IFERROR(VLOOKUP(TableHandbook[[#This Row],[UDC]],TableOSEPLNTCH[],7,FALSE),"")</f>
        <v/>
      </c>
      <c r="AC38" s="212" t="str">
        <f>IFERROR(VLOOKUP(TableHandbook[[#This Row],[UDC]],TableOSEPSTEME[],7,FALSE),"")</f>
        <v/>
      </c>
    </row>
    <row r="39" spans="1:29" x14ac:dyDescent="0.25">
      <c r="A39" s="2" t="s">
        <v>212</v>
      </c>
      <c r="B39" s="3">
        <v>2</v>
      </c>
      <c r="C39" s="3" t="s">
        <v>213</v>
      </c>
      <c r="D39" s="2" t="s">
        <v>214</v>
      </c>
      <c r="E39" s="3">
        <v>25</v>
      </c>
      <c r="F39" s="242" t="s">
        <v>115</v>
      </c>
      <c r="G39" s="211" t="str">
        <f>IFERROR(IF(VLOOKUP(TableHandbook[[#This Row],[UDC]],TableAvailabilities[],2,FALSE)&gt;0,"Y",""),"")</f>
        <v/>
      </c>
      <c r="H39" s="211" t="str">
        <f>IFERROR(IF(VLOOKUP(TableHandbook[[#This Row],[UDC]],TableAvailabilities[],3,FALSE)&gt;0,"Y",""),"")</f>
        <v>Y</v>
      </c>
      <c r="I39" s="211" t="str">
        <f>IFERROR(IF(VLOOKUP(TableHandbook[[#This Row],[UDC]],TableAvailabilities[],4,FALSE)&gt;0,"Y",""),"")</f>
        <v/>
      </c>
      <c r="J39" s="211" t="str">
        <f>IFERROR(IF(VLOOKUP(TableHandbook[[#This Row],[UDC]],TableAvailabilities[],5,FALSE)&gt;0,"Y",""),"")</f>
        <v>Y</v>
      </c>
      <c r="K39" s="2"/>
      <c r="L39" s="214" t="str">
        <f>IFERROR(VLOOKUP(TableHandbook[[#This Row],[UDC]],TableOMTEACH1[],7,FALSE),"")</f>
        <v/>
      </c>
      <c r="M39" s="212" t="str">
        <f>IFERROR(VLOOKUP(TableHandbook[[#This Row],[UDC]],TableOUMPTCHEC[],7,FALSE),"")</f>
        <v/>
      </c>
      <c r="N39" s="212" t="str">
        <f>IFERROR(VLOOKUP(TableHandbook[[#This Row],[UDC]],TableOUMPTCHPE[],7,FALSE),"")</f>
        <v/>
      </c>
      <c r="O39" s="212" t="str">
        <f>IFERROR(VLOOKUP(TableHandbook[[#This Row],[UDC]],TableOUMPTCHSE[],7,FALSE),"")</f>
        <v>Option</v>
      </c>
      <c r="P39" s="214" t="str">
        <f>IFERROR(VLOOKUP(TableHandbook[[#This Row],[UDC]],TableOCTESOL1[],7,FALSE),"")</f>
        <v/>
      </c>
      <c r="Q39" s="212" t="str">
        <f>IFERROR(VLOOKUP(TableHandbook[[#This Row],[UDC]],TableOCTESOL[],7,FALSE),"")</f>
        <v/>
      </c>
      <c r="R39" s="212" t="str">
        <f>IFERROR(VLOOKUP(TableHandbook[[#This Row],[UDC]],TableOMAPLING[],7,FALSE),"")</f>
        <v/>
      </c>
      <c r="S39" s="214" t="str">
        <f>IFERROR(VLOOKUP(TableHandbook[[#This Row],[UDC]],TableOCEDHE1[],7,FALSE),"")</f>
        <v/>
      </c>
      <c r="T39" s="212" t="str">
        <f>IFERROR(VLOOKUP(TableHandbook[[#This Row],[UDC]],TableOCEDHE[],7,FALSE),"")</f>
        <v/>
      </c>
      <c r="U39" s="212" t="str">
        <f>IFERROR(VLOOKUP(TableHandbook[[#This Row],[UDC]],TableOCEDUCS1[],7,FALSE),"")</f>
        <v/>
      </c>
      <c r="V39" s="212" t="str">
        <f>IFERROR(VLOOKUP(TableHandbook[[#This Row],[UDC]],TableOCEDUC[],7,FALSE),"")</f>
        <v/>
      </c>
      <c r="W39" s="212" t="str">
        <f>IFERROR(VLOOKUP(TableHandbook[[#This Row],[UDC]],TableOGEDUC[],7,FALSE),"")</f>
        <v/>
      </c>
      <c r="X39" s="212" t="str">
        <f>IFERROR(VLOOKUP(TableHandbook[[#This Row],[UDC]],TableOUMPEDUPR[],7,FALSE),"")</f>
        <v/>
      </c>
      <c r="Y39" s="212" t="str">
        <f>IFERROR(VLOOKUP(TableHandbook[[#This Row],[UDC]],TableOUMPEDUSC[],7,FALSE),"")</f>
        <v>Option</v>
      </c>
      <c r="Z39" s="214" t="str">
        <f>IFERROR(VLOOKUP(TableHandbook[[#This Row],[UDC]],TableOMEDUC[],7,FALSE),"")</f>
        <v/>
      </c>
      <c r="AA39" s="212" t="str">
        <f>IFERROR(VLOOKUP(TableHandbook[[#This Row],[UDC]],TableOSEPCULIN[],7,FALSE),"")</f>
        <v/>
      </c>
      <c r="AB39" s="212" t="str">
        <f>IFERROR(VLOOKUP(TableHandbook[[#This Row],[UDC]],TableOSEPLNTCH[],7,FALSE),"")</f>
        <v/>
      </c>
      <c r="AC39" s="212" t="str">
        <f>IFERROR(VLOOKUP(TableHandbook[[#This Row],[UDC]],TableOSEPSTEME[],7,FALSE),"")</f>
        <v/>
      </c>
    </row>
    <row r="40" spans="1:29" x14ac:dyDescent="0.25">
      <c r="A40" s="2" t="s">
        <v>215</v>
      </c>
      <c r="B40" s="3">
        <v>2</v>
      </c>
      <c r="C40" s="3" t="s">
        <v>216</v>
      </c>
      <c r="D40" s="2" t="s">
        <v>217</v>
      </c>
      <c r="E40" s="3">
        <v>25</v>
      </c>
      <c r="F40" s="242" t="s">
        <v>115</v>
      </c>
      <c r="G40" s="211" t="str">
        <f>IFERROR(IF(VLOOKUP(TableHandbook[[#This Row],[UDC]],TableAvailabilities[],2,FALSE)&gt;0,"Y",""),"")</f>
        <v/>
      </c>
      <c r="H40" s="211" t="str">
        <f>IFERROR(IF(VLOOKUP(TableHandbook[[#This Row],[UDC]],TableAvailabilities[],3,FALSE)&gt;0,"Y",""),"")</f>
        <v>Y</v>
      </c>
      <c r="I40" s="211" t="str">
        <f>IFERROR(IF(VLOOKUP(TableHandbook[[#This Row],[UDC]],TableAvailabilities[],4,FALSE)&gt;0,"Y",""),"")</f>
        <v/>
      </c>
      <c r="J40" s="211" t="str">
        <f>IFERROR(IF(VLOOKUP(TableHandbook[[#This Row],[UDC]],TableAvailabilities[],5,FALSE)&gt;0,"Y",""),"")</f>
        <v>Y</v>
      </c>
      <c r="K40" s="2"/>
      <c r="L40" s="214" t="str">
        <f>IFERROR(VLOOKUP(TableHandbook[[#This Row],[UDC]],TableOMTEACH1[],7,FALSE),"")</f>
        <v/>
      </c>
      <c r="M40" s="212" t="str">
        <f>IFERROR(VLOOKUP(TableHandbook[[#This Row],[UDC]],TableOUMPTCHEC[],7,FALSE),"")</f>
        <v/>
      </c>
      <c r="N40" s="212" t="str">
        <f>IFERROR(VLOOKUP(TableHandbook[[#This Row],[UDC]],TableOUMPTCHPE[],7,FALSE),"")</f>
        <v/>
      </c>
      <c r="O40" s="212" t="str">
        <f>IFERROR(VLOOKUP(TableHandbook[[#This Row],[UDC]],TableOUMPTCHSE[],7,FALSE),"")</f>
        <v>Option</v>
      </c>
      <c r="P40" s="214" t="str">
        <f>IFERROR(VLOOKUP(TableHandbook[[#This Row],[UDC]],TableOCTESOL1[],7,FALSE),"")</f>
        <v/>
      </c>
      <c r="Q40" s="212" t="str">
        <f>IFERROR(VLOOKUP(TableHandbook[[#This Row],[UDC]],TableOCTESOL[],7,FALSE),"")</f>
        <v/>
      </c>
      <c r="R40" s="212" t="str">
        <f>IFERROR(VLOOKUP(TableHandbook[[#This Row],[UDC]],TableOMAPLING[],7,FALSE),"")</f>
        <v/>
      </c>
      <c r="S40" s="214" t="str">
        <f>IFERROR(VLOOKUP(TableHandbook[[#This Row],[UDC]],TableOCEDHE1[],7,FALSE),"")</f>
        <v/>
      </c>
      <c r="T40" s="212" t="str">
        <f>IFERROR(VLOOKUP(TableHandbook[[#This Row],[UDC]],TableOCEDHE[],7,FALSE),"")</f>
        <v/>
      </c>
      <c r="U40" s="212" t="str">
        <f>IFERROR(VLOOKUP(TableHandbook[[#This Row],[UDC]],TableOCEDUCS1[],7,FALSE),"")</f>
        <v/>
      </c>
      <c r="V40" s="212" t="str">
        <f>IFERROR(VLOOKUP(TableHandbook[[#This Row],[UDC]],TableOCEDUC[],7,FALSE),"")</f>
        <v/>
      </c>
      <c r="W40" s="212" t="str">
        <f>IFERROR(VLOOKUP(TableHandbook[[#This Row],[UDC]],TableOGEDUC[],7,FALSE),"")</f>
        <v/>
      </c>
      <c r="X40" s="212" t="str">
        <f>IFERROR(VLOOKUP(TableHandbook[[#This Row],[UDC]],TableOUMPEDUPR[],7,FALSE),"")</f>
        <v/>
      </c>
      <c r="Y40" s="212" t="str">
        <f>IFERROR(VLOOKUP(TableHandbook[[#This Row],[UDC]],TableOUMPEDUSC[],7,FALSE),"")</f>
        <v>Option</v>
      </c>
      <c r="Z40" s="214" t="str">
        <f>IFERROR(VLOOKUP(TableHandbook[[#This Row],[UDC]],TableOMEDUC[],7,FALSE),"")</f>
        <v/>
      </c>
      <c r="AA40" s="212" t="str">
        <f>IFERROR(VLOOKUP(TableHandbook[[#This Row],[UDC]],TableOSEPCULIN[],7,FALSE),"")</f>
        <v/>
      </c>
      <c r="AB40" s="212" t="str">
        <f>IFERROR(VLOOKUP(TableHandbook[[#This Row],[UDC]],TableOSEPLNTCH[],7,FALSE),"")</f>
        <v/>
      </c>
      <c r="AC40" s="212" t="str">
        <f>IFERROR(VLOOKUP(TableHandbook[[#This Row],[UDC]],TableOSEPSTEME[],7,FALSE),"")</f>
        <v/>
      </c>
    </row>
    <row r="41" spans="1:29" x14ac:dyDescent="0.25">
      <c r="A41" s="2" t="s">
        <v>218</v>
      </c>
      <c r="B41" s="3">
        <v>2</v>
      </c>
      <c r="C41" s="3" t="s">
        <v>219</v>
      </c>
      <c r="D41" s="2" t="s">
        <v>220</v>
      </c>
      <c r="E41" s="3">
        <v>25</v>
      </c>
      <c r="F41" s="242" t="s">
        <v>115</v>
      </c>
      <c r="G41" s="211" t="str">
        <f>IFERROR(IF(VLOOKUP(TableHandbook[[#This Row],[UDC]],TableAvailabilities[],2,FALSE)&gt;0,"Y",""),"")</f>
        <v/>
      </c>
      <c r="H41" s="211" t="str">
        <f>IFERROR(IF(VLOOKUP(TableHandbook[[#This Row],[UDC]],TableAvailabilities[],3,FALSE)&gt;0,"Y",""),"")</f>
        <v>Y</v>
      </c>
      <c r="I41" s="211" t="str">
        <f>IFERROR(IF(VLOOKUP(TableHandbook[[#This Row],[UDC]],TableAvailabilities[],4,FALSE)&gt;0,"Y",""),"")</f>
        <v/>
      </c>
      <c r="J41" s="211" t="str">
        <f>IFERROR(IF(VLOOKUP(TableHandbook[[#This Row],[UDC]],TableAvailabilities[],5,FALSE)&gt;0,"Y",""),"")</f>
        <v>Y</v>
      </c>
      <c r="K41" s="2"/>
      <c r="L41" s="214" t="str">
        <f>IFERROR(VLOOKUP(TableHandbook[[#This Row],[UDC]],TableOMTEACH1[],7,FALSE),"")</f>
        <v/>
      </c>
      <c r="M41" s="212" t="str">
        <f>IFERROR(VLOOKUP(TableHandbook[[#This Row],[UDC]],TableOUMPTCHEC[],7,FALSE),"")</f>
        <v/>
      </c>
      <c r="N41" s="212" t="str">
        <f>IFERROR(VLOOKUP(TableHandbook[[#This Row],[UDC]],TableOUMPTCHPE[],7,FALSE),"")</f>
        <v/>
      </c>
      <c r="O41" s="212" t="str">
        <f>IFERROR(VLOOKUP(TableHandbook[[#This Row],[UDC]],TableOUMPTCHSE[],7,FALSE),"")</f>
        <v>Option</v>
      </c>
      <c r="P41" s="214" t="str">
        <f>IFERROR(VLOOKUP(TableHandbook[[#This Row],[UDC]],TableOCTESOL1[],7,FALSE),"")</f>
        <v/>
      </c>
      <c r="Q41" s="212" t="str">
        <f>IFERROR(VLOOKUP(TableHandbook[[#This Row],[UDC]],TableOCTESOL[],7,FALSE),"")</f>
        <v/>
      </c>
      <c r="R41" s="212" t="str">
        <f>IFERROR(VLOOKUP(TableHandbook[[#This Row],[UDC]],TableOMAPLING[],7,FALSE),"")</f>
        <v/>
      </c>
      <c r="S41" s="214" t="str">
        <f>IFERROR(VLOOKUP(TableHandbook[[#This Row],[UDC]],TableOCEDHE1[],7,FALSE),"")</f>
        <v/>
      </c>
      <c r="T41" s="212" t="str">
        <f>IFERROR(VLOOKUP(TableHandbook[[#This Row],[UDC]],TableOCEDHE[],7,FALSE),"")</f>
        <v/>
      </c>
      <c r="U41" s="212" t="str">
        <f>IFERROR(VLOOKUP(TableHandbook[[#This Row],[UDC]],TableOCEDUCS1[],7,FALSE),"")</f>
        <v/>
      </c>
      <c r="V41" s="212" t="str">
        <f>IFERROR(VLOOKUP(TableHandbook[[#This Row],[UDC]],TableOCEDUC[],7,FALSE),"")</f>
        <v/>
      </c>
      <c r="W41" s="212" t="str">
        <f>IFERROR(VLOOKUP(TableHandbook[[#This Row],[UDC]],TableOGEDUC[],7,FALSE),"")</f>
        <v/>
      </c>
      <c r="X41" s="212" t="str">
        <f>IFERROR(VLOOKUP(TableHandbook[[#This Row],[UDC]],TableOUMPEDUPR[],7,FALSE),"")</f>
        <v/>
      </c>
      <c r="Y41" s="212" t="str">
        <f>IFERROR(VLOOKUP(TableHandbook[[#This Row],[UDC]],TableOUMPEDUSC[],7,FALSE),"")</f>
        <v>Option</v>
      </c>
      <c r="Z41" s="214" t="str">
        <f>IFERROR(VLOOKUP(TableHandbook[[#This Row],[UDC]],TableOMEDUC[],7,FALSE),"")</f>
        <v/>
      </c>
      <c r="AA41" s="212" t="str">
        <f>IFERROR(VLOOKUP(TableHandbook[[#This Row],[UDC]],TableOSEPCULIN[],7,FALSE),"")</f>
        <v/>
      </c>
      <c r="AB41" s="212" t="str">
        <f>IFERROR(VLOOKUP(TableHandbook[[#This Row],[UDC]],TableOSEPLNTCH[],7,FALSE),"")</f>
        <v/>
      </c>
      <c r="AC41" s="212" t="str">
        <f>IFERROR(VLOOKUP(TableHandbook[[#This Row],[UDC]],TableOSEPSTEME[],7,FALSE),"")</f>
        <v/>
      </c>
    </row>
    <row r="42" spans="1:29" x14ac:dyDescent="0.25">
      <c r="A42" s="2" t="s">
        <v>221</v>
      </c>
      <c r="B42" s="3">
        <v>1</v>
      </c>
      <c r="C42" s="3" t="s">
        <v>222</v>
      </c>
      <c r="D42" s="2" t="s">
        <v>223</v>
      </c>
      <c r="E42" s="3">
        <v>25</v>
      </c>
      <c r="F42" s="242" t="s">
        <v>189</v>
      </c>
      <c r="G42" s="211" t="str">
        <f>IFERROR(IF(VLOOKUP(TableHandbook[[#This Row],[UDC]],TableAvailabilities[],2,FALSE)&gt;0,"Y",""),"")</f>
        <v/>
      </c>
      <c r="H42" s="211" t="str">
        <f>IFERROR(IF(VLOOKUP(TableHandbook[[#This Row],[UDC]],TableAvailabilities[],3,FALSE)&gt;0,"Y",""),"")</f>
        <v>Y</v>
      </c>
      <c r="I42" s="211" t="str">
        <f>IFERROR(IF(VLOOKUP(TableHandbook[[#This Row],[UDC]],TableAvailabilities[],4,FALSE)&gt;0,"Y",""),"")</f>
        <v>Y</v>
      </c>
      <c r="J42" s="211" t="str">
        <f>IFERROR(IF(VLOOKUP(TableHandbook[[#This Row],[UDC]],TableAvailabilities[],5,FALSE)&gt;0,"Y",""),"")</f>
        <v/>
      </c>
      <c r="K42" s="2"/>
      <c r="L42" s="214" t="str">
        <f>IFERROR(VLOOKUP(TableHandbook[[#This Row],[UDC]],TableOMTEACH1[],7,FALSE),"")</f>
        <v/>
      </c>
      <c r="M42" s="212" t="str">
        <f>IFERROR(VLOOKUP(TableHandbook[[#This Row],[UDC]],TableOUMPTCHEC[],7,FALSE),"")</f>
        <v/>
      </c>
      <c r="N42" s="212" t="str">
        <f>IFERROR(VLOOKUP(TableHandbook[[#This Row],[UDC]],TableOUMPTCHPE[],7,FALSE),"")</f>
        <v/>
      </c>
      <c r="O42" s="212" t="str">
        <f>IFERROR(VLOOKUP(TableHandbook[[#This Row],[UDC]],TableOUMPTCHSE[],7,FALSE),"")</f>
        <v>Core</v>
      </c>
      <c r="P42" s="214" t="str">
        <f>IFERROR(VLOOKUP(TableHandbook[[#This Row],[UDC]],TableOCTESOL1[],7,FALSE),"")</f>
        <v/>
      </c>
      <c r="Q42" s="212" t="str">
        <f>IFERROR(VLOOKUP(TableHandbook[[#This Row],[UDC]],TableOCTESOL[],7,FALSE),"")</f>
        <v/>
      </c>
      <c r="R42" s="212" t="str">
        <f>IFERROR(VLOOKUP(TableHandbook[[#This Row],[UDC]],TableOMAPLING[],7,FALSE),"")</f>
        <v/>
      </c>
      <c r="S42" s="214" t="str">
        <f>IFERROR(VLOOKUP(TableHandbook[[#This Row],[UDC]],TableOCEDHE1[],7,FALSE),"")</f>
        <v/>
      </c>
      <c r="T42" s="212" t="str">
        <f>IFERROR(VLOOKUP(TableHandbook[[#This Row],[UDC]],TableOCEDHE[],7,FALSE),"")</f>
        <v/>
      </c>
      <c r="U42" s="212" t="str">
        <f>IFERROR(VLOOKUP(TableHandbook[[#This Row],[UDC]],TableOCEDUCS1[],7,FALSE),"")</f>
        <v/>
      </c>
      <c r="V42" s="212" t="str">
        <f>IFERROR(VLOOKUP(TableHandbook[[#This Row],[UDC]],TableOCEDUC[],7,FALSE),"")</f>
        <v/>
      </c>
      <c r="W42" s="212" t="str">
        <f>IFERROR(VLOOKUP(TableHandbook[[#This Row],[UDC]],TableOGEDUC[],7,FALSE),"")</f>
        <v/>
      </c>
      <c r="X42" s="212" t="str">
        <f>IFERROR(VLOOKUP(TableHandbook[[#This Row],[UDC]],TableOUMPEDUPR[],7,FALSE),"")</f>
        <v/>
      </c>
      <c r="Y42" s="212" t="str">
        <f>IFERROR(VLOOKUP(TableHandbook[[#This Row],[UDC]],TableOUMPEDUSC[],7,FALSE),"")</f>
        <v>Core</v>
      </c>
      <c r="Z42" s="214" t="str">
        <f>IFERROR(VLOOKUP(TableHandbook[[#This Row],[UDC]],TableOMEDUC[],7,FALSE),"")</f>
        <v/>
      </c>
      <c r="AA42" s="212" t="str">
        <f>IFERROR(VLOOKUP(TableHandbook[[#This Row],[UDC]],TableOSEPCULIN[],7,FALSE),"")</f>
        <v/>
      </c>
      <c r="AB42" s="212" t="str">
        <f>IFERROR(VLOOKUP(TableHandbook[[#This Row],[UDC]],TableOSEPLNTCH[],7,FALSE),"")</f>
        <v/>
      </c>
      <c r="AC42" s="212" t="str">
        <f>IFERROR(VLOOKUP(TableHandbook[[#This Row],[UDC]],TableOSEPSTEME[],7,FALSE),"")</f>
        <v/>
      </c>
    </row>
    <row r="43" spans="1:29" x14ac:dyDescent="0.25">
      <c r="A43" s="2" t="s">
        <v>224</v>
      </c>
      <c r="B43" s="3">
        <v>1</v>
      </c>
      <c r="C43" s="3" t="s">
        <v>225</v>
      </c>
      <c r="D43" s="2" t="s">
        <v>226</v>
      </c>
      <c r="E43" s="3">
        <v>25</v>
      </c>
      <c r="F43" s="242" t="s">
        <v>115</v>
      </c>
      <c r="G43" s="211" t="str">
        <f>IFERROR(IF(VLOOKUP(TableHandbook[[#This Row],[UDC]],TableAvailabilities[],2,FALSE)&gt;0,"Y",""),"")</f>
        <v/>
      </c>
      <c r="H43" s="211" t="str">
        <f>IFERROR(IF(VLOOKUP(TableHandbook[[#This Row],[UDC]],TableAvailabilities[],3,FALSE)&gt;0,"Y",""),"")</f>
        <v>Y</v>
      </c>
      <c r="I43" s="211" t="str">
        <f>IFERROR(IF(VLOOKUP(TableHandbook[[#This Row],[UDC]],TableAvailabilities[],4,FALSE)&gt;0,"Y",""),"")</f>
        <v/>
      </c>
      <c r="J43" s="211" t="str">
        <f>IFERROR(IF(VLOOKUP(TableHandbook[[#This Row],[UDC]],TableAvailabilities[],5,FALSE)&gt;0,"Y",""),"")</f>
        <v>Y</v>
      </c>
      <c r="K43" s="2"/>
      <c r="L43" s="214" t="str">
        <f>IFERROR(VLOOKUP(TableHandbook[[#This Row],[UDC]],TableOMTEACH1[],7,FALSE),"")</f>
        <v/>
      </c>
      <c r="M43" s="212" t="str">
        <f>IFERROR(VLOOKUP(TableHandbook[[#This Row],[UDC]],TableOUMPTCHEC[],7,FALSE),"")</f>
        <v/>
      </c>
      <c r="N43" s="212" t="str">
        <f>IFERROR(VLOOKUP(TableHandbook[[#This Row],[UDC]],TableOUMPTCHPE[],7,FALSE),"")</f>
        <v/>
      </c>
      <c r="O43" s="212" t="str">
        <f>IFERROR(VLOOKUP(TableHandbook[[#This Row],[UDC]],TableOUMPTCHSE[],7,FALSE),"")</f>
        <v>Option</v>
      </c>
      <c r="P43" s="214" t="str">
        <f>IFERROR(VLOOKUP(TableHandbook[[#This Row],[UDC]],TableOCTESOL1[],7,FALSE),"")</f>
        <v/>
      </c>
      <c r="Q43" s="212" t="str">
        <f>IFERROR(VLOOKUP(TableHandbook[[#This Row],[UDC]],TableOCTESOL[],7,FALSE),"")</f>
        <v/>
      </c>
      <c r="R43" s="212" t="str">
        <f>IFERROR(VLOOKUP(TableHandbook[[#This Row],[UDC]],TableOMAPLING[],7,FALSE),"")</f>
        <v/>
      </c>
      <c r="S43" s="214" t="str">
        <f>IFERROR(VLOOKUP(TableHandbook[[#This Row],[UDC]],TableOCEDHE1[],7,FALSE),"")</f>
        <v/>
      </c>
      <c r="T43" s="212" t="str">
        <f>IFERROR(VLOOKUP(TableHandbook[[#This Row],[UDC]],TableOCEDHE[],7,FALSE),"")</f>
        <v/>
      </c>
      <c r="U43" s="212" t="str">
        <f>IFERROR(VLOOKUP(TableHandbook[[#This Row],[UDC]],TableOCEDUCS1[],7,FALSE),"")</f>
        <v/>
      </c>
      <c r="V43" s="212" t="str">
        <f>IFERROR(VLOOKUP(TableHandbook[[#This Row],[UDC]],TableOCEDUC[],7,FALSE),"")</f>
        <v/>
      </c>
      <c r="W43" s="212" t="str">
        <f>IFERROR(VLOOKUP(TableHandbook[[#This Row],[UDC]],TableOGEDUC[],7,FALSE),"")</f>
        <v/>
      </c>
      <c r="X43" s="212" t="str">
        <f>IFERROR(VLOOKUP(TableHandbook[[#This Row],[UDC]],TableOUMPEDUPR[],7,FALSE),"")</f>
        <v/>
      </c>
      <c r="Y43" s="212" t="str">
        <f>IFERROR(VLOOKUP(TableHandbook[[#This Row],[UDC]],TableOUMPEDUSC[],7,FALSE),"")</f>
        <v>Option</v>
      </c>
      <c r="Z43" s="214" t="str">
        <f>IFERROR(VLOOKUP(TableHandbook[[#This Row],[UDC]],TableOMEDUC[],7,FALSE),"")</f>
        <v/>
      </c>
      <c r="AA43" s="212" t="str">
        <f>IFERROR(VLOOKUP(TableHandbook[[#This Row],[UDC]],TableOSEPCULIN[],7,FALSE),"")</f>
        <v/>
      </c>
      <c r="AB43" s="212" t="str">
        <f>IFERROR(VLOOKUP(TableHandbook[[#This Row],[UDC]],TableOSEPLNTCH[],7,FALSE),"")</f>
        <v/>
      </c>
      <c r="AC43" s="212" t="str">
        <f>IFERROR(VLOOKUP(TableHandbook[[#This Row],[UDC]],TableOSEPSTEME[],7,FALSE),"")</f>
        <v/>
      </c>
    </row>
    <row r="44" spans="1:29" x14ac:dyDescent="0.25">
      <c r="A44" s="2" t="s">
        <v>227</v>
      </c>
      <c r="B44" s="3">
        <v>1</v>
      </c>
      <c r="C44" s="3" t="s">
        <v>228</v>
      </c>
      <c r="D44" s="2" t="s">
        <v>229</v>
      </c>
      <c r="E44" s="3">
        <v>25</v>
      </c>
      <c r="F44" s="242" t="s">
        <v>115</v>
      </c>
      <c r="G44" s="211" t="str">
        <f>IFERROR(IF(VLOOKUP(TableHandbook[[#This Row],[UDC]],TableAvailabilities[],2,FALSE)&gt;0,"Y",""),"")</f>
        <v/>
      </c>
      <c r="H44" s="211" t="str">
        <f>IFERROR(IF(VLOOKUP(TableHandbook[[#This Row],[UDC]],TableAvailabilities[],3,FALSE)&gt;0,"Y",""),"")</f>
        <v>Y</v>
      </c>
      <c r="I44" s="211" t="str">
        <f>IFERROR(IF(VLOOKUP(TableHandbook[[#This Row],[UDC]],TableAvailabilities[],4,FALSE)&gt;0,"Y",""),"")</f>
        <v/>
      </c>
      <c r="J44" s="211" t="str">
        <f>IFERROR(IF(VLOOKUP(TableHandbook[[#This Row],[UDC]],TableAvailabilities[],5,FALSE)&gt;0,"Y",""),"")</f>
        <v>Y</v>
      </c>
      <c r="K44" s="2"/>
      <c r="L44" s="214" t="str">
        <f>IFERROR(VLOOKUP(TableHandbook[[#This Row],[UDC]],TableOMTEACH1[],7,FALSE),"")</f>
        <v/>
      </c>
      <c r="M44" s="212" t="str">
        <f>IFERROR(VLOOKUP(TableHandbook[[#This Row],[UDC]],TableOUMPTCHEC[],7,FALSE),"")</f>
        <v/>
      </c>
      <c r="N44" s="212" t="str">
        <f>IFERROR(VLOOKUP(TableHandbook[[#This Row],[UDC]],TableOUMPTCHPE[],7,FALSE),"")</f>
        <v/>
      </c>
      <c r="O44" s="212" t="str">
        <f>IFERROR(VLOOKUP(TableHandbook[[#This Row],[UDC]],TableOUMPTCHSE[],7,FALSE),"")</f>
        <v>Option</v>
      </c>
      <c r="P44" s="214" t="str">
        <f>IFERROR(VLOOKUP(TableHandbook[[#This Row],[UDC]],TableOCTESOL1[],7,FALSE),"")</f>
        <v/>
      </c>
      <c r="Q44" s="212" t="str">
        <f>IFERROR(VLOOKUP(TableHandbook[[#This Row],[UDC]],TableOCTESOL[],7,FALSE),"")</f>
        <v/>
      </c>
      <c r="R44" s="212" t="str">
        <f>IFERROR(VLOOKUP(TableHandbook[[#This Row],[UDC]],TableOMAPLING[],7,FALSE),"")</f>
        <v/>
      </c>
      <c r="S44" s="214" t="str">
        <f>IFERROR(VLOOKUP(TableHandbook[[#This Row],[UDC]],TableOCEDHE1[],7,FALSE),"")</f>
        <v/>
      </c>
      <c r="T44" s="212" t="str">
        <f>IFERROR(VLOOKUP(TableHandbook[[#This Row],[UDC]],TableOCEDHE[],7,FALSE),"")</f>
        <v/>
      </c>
      <c r="U44" s="212" t="str">
        <f>IFERROR(VLOOKUP(TableHandbook[[#This Row],[UDC]],TableOCEDUCS1[],7,FALSE),"")</f>
        <v/>
      </c>
      <c r="V44" s="212" t="str">
        <f>IFERROR(VLOOKUP(TableHandbook[[#This Row],[UDC]],TableOCEDUC[],7,FALSE),"")</f>
        <v/>
      </c>
      <c r="W44" s="212" t="str">
        <f>IFERROR(VLOOKUP(TableHandbook[[#This Row],[UDC]],TableOGEDUC[],7,FALSE),"")</f>
        <v/>
      </c>
      <c r="X44" s="212" t="str">
        <f>IFERROR(VLOOKUP(TableHandbook[[#This Row],[UDC]],TableOUMPEDUPR[],7,FALSE),"")</f>
        <v/>
      </c>
      <c r="Y44" s="212" t="str">
        <f>IFERROR(VLOOKUP(TableHandbook[[#This Row],[UDC]],TableOUMPEDUSC[],7,FALSE),"")</f>
        <v>Option</v>
      </c>
      <c r="Z44" s="214" t="str">
        <f>IFERROR(VLOOKUP(TableHandbook[[#This Row],[UDC]],TableOMEDUC[],7,FALSE),"")</f>
        <v/>
      </c>
      <c r="AA44" s="212" t="str">
        <f>IFERROR(VLOOKUP(TableHandbook[[#This Row],[UDC]],TableOSEPCULIN[],7,FALSE),"")</f>
        <v/>
      </c>
      <c r="AB44" s="212" t="str">
        <f>IFERROR(VLOOKUP(TableHandbook[[#This Row],[UDC]],TableOSEPLNTCH[],7,FALSE),"")</f>
        <v/>
      </c>
      <c r="AC44" s="212" t="str">
        <f>IFERROR(VLOOKUP(TableHandbook[[#This Row],[UDC]],TableOSEPSTEME[],7,FALSE),"")</f>
        <v/>
      </c>
    </row>
    <row r="45" spans="1:29" x14ac:dyDescent="0.25">
      <c r="A45" s="2" t="s">
        <v>230</v>
      </c>
      <c r="B45" s="3">
        <v>1</v>
      </c>
      <c r="C45" s="3" t="s">
        <v>231</v>
      </c>
      <c r="D45" s="2" t="s">
        <v>232</v>
      </c>
      <c r="E45" s="3">
        <v>25</v>
      </c>
      <c r="F45" s="242" t="s">
        <v>115</v>
      </c>
      <c r="G45" s="211" t="str">
        <f>IFERROR(IF(VLOOKUP(TableHandbook[[#This Row],[UDC]],TableAvailabilities[],2,FALSE)&gt;0,"Y",""),"")</f>
        <v/>
      </c>
      <c r="H45" s="211" t="str">
        <f>IFERROR(IF(VLOOKUP(TableHandbook[[#This Row],[UDC]],TableAvailabilities[],3,FALSE)&gt;0,"Y",""),"")</f>
        <v>Y</v>
      </c>
      <c r="I45" s="211" t="str">
        <f>IFERROR(IF(VLOOKUP(TableHandbook[[#This Row],[UDC]],TableAvailabilities[],4,FALSE)&gt;0,"Y",""),"")</f>
        <v/>
      </c>
      <c r="J45" s="211" t="str">
        <f>IFERROR(IF(VLOOKUP(TableHandbook[[#This Row],[UDC]],TableAvailabilities[],5,FALSE)&gt;0,"Y",""),"")</f>
        <v>Y</v>
      </c>
      <c r="K45" s="2"/>
      <c r="L45" s="214" t="str">
        <f>IFERROR(VLOOKUP(TableHandbook[[#This Row],[UDC]],TableOMTEACH1[],7,FALSE),"")</f>
        <v/>
      </c>
      <c r="M45" s="212" t="str">
        <f>IFERROR(VLOOKUP(TableHandbook[[#This Row],[UDC]],TableOUMPTCHEC[],7,FALSE),"")</f>
        <v/>
      </c>
      <c r="N45" s="212" t="str">
        <f>IFERROR(VLOOKUP(TableHandbook[[#This Row],[UDC]],TableOUMPTCHPE[],7,FALSE),"")</f>
        <v/>
      </c>
      <c r="O45" s="212" t="str">
        <f>IFERROR(VLOOKUP(TableHandbook[[#This Row],[UDC]],TableOUMPTCHSE[],7,FALSE),"")</f>
        <v>Option</v>
      </c>
      <c r="P45" s="214" t="str">
        <f>IFERROR(VLOOKUP(TableHandbook[[#This Row],[UDC]],TableOCTESOL1[],7,FALSE),"")</f>
        <v/>
      </c>
      <c r="Q45" s="212" t="str">
        <f>IFERROR(VLOOKUP(TableHandbook[[#This Row],[UDC]],TableOCTESOL[],7,FALSE),"")</f>
        <v/>
      </c>
      <c r="R45" s="212" t="str">
        <f>IFERROR(VLOOKUP(TableHandbook[[#This Row],[UDC]],TableOMAPLING[],7,FALSE),"")</f>
        <v/>
      </c>
      <c r="S45" s="214" t="str">
        <f>IFERROR(VLOOKUP(TableHandbook[[#This Row],[UDC]],TableOCEDHE1[],7,FALSE),"")</f>
        <v/>
      </c>
      <c r="T45" s="212" t="str">
        <f>IFERROR(VLOOKUP(TableHandbook[[#This Row],[UDC]],TableOCEDHE[],7,FALSE),"")</f>
        <v/>
      </c>
      <c r="U45" s="212" t="str">
        <f>IFERROR(VLOOKUP(TableHandbook[[#This Row],[UDC]],TableOCEDUCS1[],7,FALSE),"")</f>
        <v/>
      </c>
      <c r="V45" s="212" t="str">
        <f>IFERROR(VLOOKUP(TableHandbook[[#This Row],[UDC]],TableOCEDUC[],7,FALSE),"")</f>
        <v/>
      </c>
      <c r="W45" s="212" t="str">
        <f>IFERROR(VLOOKUP(TableHandbook[[#This Row],[UDC]],TableOGEDUC[],7,FALSE),"")</f>
        <v/>
      </c>
      <c r="X45" s="212" t="str">
        <f>IFERROR(VLOOKUP(TableHandbook[[#This Row],[UDC]],TableOUMPEDUPR[],7,FALSE),"")</f>
        <v/>
      </c>
      <c r="Y45" s="212" t="str">
        <f>IFERROR(VLOOKUP(TableHandbook[[#This Row],[UDC]],TableOUMPEDUSC[],7,FALSE),"")</f>
        <v>Option</v>
      </c>
      <c r="Z45" s="214" t="str">
        <f>IFERROR(VLOOKUP(TableHandbook[[#This Row],[UDC]],TableOMEDUC[],7,FALSE),"")</f>
        <v/>
      </c>
      <c r="AA45" s="212" t="str">
        <f>IFERROR(VLOOKUP(TableHandbook[[#This Row],[UDC]],TableOSEPCULIN[],7,FALSE),"")</f>
        <v/>
      </c>
      <c r="AB45" s="212" t="str">
        <f>IFERROR(VLOOKUP(TableHandbook[[#This Row],[UDC]],TableOSEPLNTCH[],7,FALSE),"")</f>
        <v/>
      </c>
      <c r="AC45" s="212" t="str">
        <f>IFERROR(VLOOKUP(TableHandbook[[#This Row],[UDC]],TableOSEPSTEME[],7,FALSE),"")</f>
        <v/>
      </c>
    </row>
    <row r="46" spans="1:29" x14ac:dyDescent="0.25">
      <c r="A46" s="2" t="s">
        <v>233</v>
      </c>
      <c r="B46" s="3">
        <v>1</v>
      </c>
      <c r="C46" s="3" t="s">
        <v>234</v>
      </c>
      <c r="D46" s="2" t="s">
        <v>235</v>
      </c>
      <c r="E46" s="3">
        <v>25</v>
      </c>
      <c r="F46" s="242" t="s">
        <v>115</v>
      </c>
      <c r="G46" s="211" t="str">
        <f>IFERROR(IF(VLOOKUP(TableHandbook[[#This Row],[UDC]],TableAvailabilities[],2,FALSE)&gt;0,"Y",""),"")</f>
        <v/>
      </c>
      <c r="H46" s="211" t="str">
        <f>IFERROR(IF(VLOOKUP(TableHandbook[[#This Row],[UDC]],TableAvailabilities[],3,FALSE)&gt;0,"Y",""),"")</f>
        <v>Y</v>
      </c>
      <c r="I46" s="211" t="str">
        <f>IFERROR(IF(VLOOKUP(TableHandbook[[#This Row],[UDC]],TableAvailabilities[],4,FALSE)&gt;0,"Y",""),"")</f>
        <v/>
      </c>
      <c r="J46" s="211" t="str">
        <f>IFERROR(IF(VLOOKUP(TableHandbook[[#This Row],[UDC]],TableAvailabilities[],5,FALSE)&gt;0,"Y",""),"")</f>
        <v>Y</v>
      </c>
      <c r="K46" s="2"/>
      <c r="L46" s="214" t="str">
        <f>IFERROR(VLOOKUP(TableHandbook[[#This Row],[UDC]],TableOMTEACH1[],7,FALSE),"")</f>
        <v/>
      </c>
      <c r="M46" s="212" t="str">
        <f>IFERROR(VLOOKUP(TableHandbook[[#This Row],[UDC]],TableOUMPTCHEC[],7,FALSE),"")</f>
        <v/>
      </c>
      <c r="N46" s="212" t="str">
        <f>IFERROR(VLOOKUP(TableHandbook[[#This Row],[UDC]],TableOUMPTCHPE[],7,FALSE),"")</f>
        <v/>
      </c>
      <c r="O46" s="212" t="str">
        <f>IFERROR(VLOOKUP(TableHandbook[[#This Row],[UDC]],TableOUMPTCHSE[],7,FALSE),"")</f>
        <v>Option</v>
      </c>
      <c r="P46" s="214" t="str">
        <f>IFERROR(VLOOKUP(TableHandbook[[#This Row],[UDC]],TableOCTESOL1[],7,FALSE),"")</f>
        <v/>
      </c>
      <c r="Q46" s="212" t="str">
        <f>IFERROR(VLOOKUP(TableHandbook[[#This Row],[UDC]],TableOCTESOL[],7,FALSE),"")</f>
        <v/>
      </c>
      <c r="R46" s="212" t="str">
        <f>IFERROR(VLOOKUP(TableHandbook[[#This Row],[UDC]],TableOMAPLING[],7,FALSE),"")</f>
        <v/>
      </c>
      <c r="S46" s="214" t="str">
        <f>IFERROR(VLOOKUP(TableHandbook[[#This Row],[UDC]],TableOCEDHE1[],7,FALSE),"")</f>
        <v/>
      </c>
      <c r="T46" s="212" t="str">
        <f>IFERROR(VLOOKUP(TableHandbook[[#This Row],[UDC]],TableOCEDHE[],7,FALSE),"")</f>
        <v/>
      </c>
      <c r="U46" s="212" t="str">
        <f>IFERROR(VLOOKUP(TableHandbook[[#This Row],[UDC]],TableOCEDUCS1[],7,FALSE),"")</f>
        <v/>
      </c>
      <c r="V46" s="212" t="str">
        <f>IFERROR(VLOOKUP(TableHandbook[[#This Row],[UDC]],TableOCEDUC[],7,FALSE),"")</f>
        <v/>
      </c>
      <c r="W46" s="212" t="str">
        <f>IFERROR(VLOOKUP(TableHandbook[[#This Row],[UDC]],TableOGEDUC[],7,FALSE),"")</f>
        <v/>
      </c>
      <c r="X46" s="212" t="str">
        <f>IFERROR(VLOOKUP(TableHandbook[[#This Row],[UDC]],TableOUMPEDUPR[],7,FALSE),"")</f>
        <v/>
      </c>
      <c r="Y46" s="212" t="str">
        <f>IFERROR(VLOOKUP(TableHandbook[[#This Row],[UDC]],TableOUMPEDUSC[],7,FALSE),"")</f>
        <v/>
      </c>
      <c r="Z46" s="214" t="str">
        <f>IFERROR(VLOOKUP(TableHandbook[[#This Row],[UDC]],TableOMEDUC[],7,FALSE),"")</f>
        <v/>
      </c>
      <c r="AA46" s="212" t="str">
        <f>IFERROR(VLOOKUP(TableHandbook[[#This Row],[UDC]],TableOSEPCULIN[],7,FALSE),"")</f>
        <v/>
      </c>
      <c r="AB46" s="212" t="str">
        <f>IFERROR(VLOOKUP(TableHandbook[[#This Row],[UDC]],TableOSEPLNTCH[],7,FALSE),"")</f>
        <v/>
      </c>
      <c r="AC46" s="212" t="str">
        <f>IFERROR(VLOOKUP(TableHandbook[[#This Row],[UDC]],TableOSEPSTEME[],7,FALSE),"")</f>
        <v/>
      </c>
    </row>
    <row r="47" spans="1:29" x14ac:dyDescent="0.25">
      <c r="A47" s="2" t="s">
        <v>236</v>
      </c>
      <c r="B47" s="3">
        <v>1</v>
      </c>
      <c r="C47" s="3" t="s">
        <v>237</v>
      </c>
      <c r="D47" s="2" t="s">
        <v>238</v>
      </c>
      <c r="E47" s="3">
        <v>25</v>
      </c>
      <c r="F47" s="242" t="s">
        <v>115</v>
      </c>
      <c r="G47" s="211" t="str">
        <f>IFERROR(IF(VLOOKUP(TableHandbook[[#This Row],[UDC]],TableAvailabilities[],2,FALSE)&gt;0,"Y",""),"")</f>
        <v>Y</v>
      </c>
      <c r="H47" s="211" t="str">
        <f>IFERROR(IF(VLOOKUP(TableHandbook[[#This Row],[UDC]],TableAvailabilities[],3,FALSE)&gt;0,"Y",""),"")</f>
        <v/>
      </c>
      <c r="I47" s="211" t="str">
        <f>IFERROR(IF(VLOOKUP(TableHandbook[[#This Row],[UDC]],TableAvailabilities[],4,FALSE)&gt;0,"Y",""),"")</f>
        <v/>
      </c>
      <c r="J47" s="211" t="str">
        <f>IFERROR(IF(VLOOKUP(TableHandbook[[#This Row],[UDC]],TableAvailabilities[],5,FALSE)&gt;0,"Y",""),"")</f>
        <v/>
      </c>
      <c r="K47" s="2"/>
      <c r="L47" s="214" t="str">
        <f>IFERROR(VLOOKUP(TableHandbook[[#This Row],[UDC]],TableOMTEACH1[],7,FALSE),"")</f>
        <v/>
      </c>
      <c r="M47" s="212" t="str">
        <f>IFERROR(VLOOKUP(TableHandbook[[#This Row],[UDC]],TableOUMPTCHEC[],7,FALSE),"")</f>
        <v/>
      </c>
      <c r="N47" s="212" t="str">
        <f>IFERROR(VLOOKUP(TableHandbook[[#This Row],[UDC]],TableOUMPTCHPE[],7,FALSE),"")</f>
        <v/>
      </c>
      <c r="O47" s="212" t="str">
        <f>IFERROR(VLOOKUP(TableHandbook[[#This Row],[UDC]],TableOUMPTCHSE[],7,FALSE),"")</f>
        <v>Core</v>
      </c>
      <c r="P47" s="214" t="str">
        <f>IFERROR(VLOOKUP(TableHandbook[[#This Row],[UDC]],TableOCTESOL1[],7,FALSE),"")</f>
        <v/>
      </c>
      <c r="Q47" s="212" t="str">
        <f>IFERROR(VLOOKUP(TableHandbook[[#This Row],[UDC]],TableOCTESOL[],7,FALSE),"")</f>
        <v/>
      </c>
      <c r="R47" s="212" t="str">
        <f>IFERROR(VLOOKUP(TableHandbook[[#This Row],[UDC]],TableOMAPLING[],7,FALSE),"")</f>
        <v/>
      </c>
      <c r="S47" s="214" t="str">
        <f>IFERROR(VLOOKUP(TableHandbook[[#This Row],[UDC]],TableOCEDHE1[],7,FALSE),"")</f>
        <v/>
      </c>
      <c r="T47" s="212" t="str">
        <f>IFERROR(VLOOKUP(TableHandbook[[#This Row],[UDC]],TableOCEDHE[],7,FALSE),"")</f>
        <v/>
      </c>
      <c r="U47" s="212" t="str">
        <f>IFERROR(VLOOKUP(TableHandbook[[#This Row],[UDC]],TableOCEDUCS1[],7,FALSE),"")</f>
        <v/>
      </c>
      <c r="V47" s="212" t="str">
        <f>IFERROR(VLOOKUP(TableHandbook[[#This Row],[UDC]],TableOCEDUC[],7,FALSE),"")</f>
        <v/>
      </c>
      <c r="W47" s="212" t="str">
        <f>IFERROR(VLOOKUP(TableHandbook[[#This Row],[UDC]],TableOGEDUC[],7,FALSE),"")</f>
        <v/>
      </c>
      <c r="X47" s="212" t="str">
        <f>IFERROR(VLOOKUP(TableHandbook[[#This Row],[UDC]],TableOUMPEDUPR[],7,FALSE),"")</f>
        <v/>
      </c>
      <c r="Y47" s="212" t="str">
        <f>IFERROR(VLOOKUP(TableHandbook[[#This Row],[UDC]],TableOUMPEDUSC[],7,FALSE),"")</f>
        <v/>
      </c>
      <c r="Z47" s="214" t="str">
        <f>IFERROR(VLOOKUP(TableHandbook[[#This Row],[UDC]],TableOMEDUC[],7,FALSE),"")</f>
        <v/>
      </c>
      <c r="AA47" s="212" t="str">
        <f>IFERROR(VLOOKUP(TableHandbook[[#This Row],[UDC]],TableOSEPCULIN[],7,FALSE),"")</f>
        <v/>
      </c>
      <c r="AB47" s="212" t="str">
        <f>IFERROR(VLOOKUP(TableHandbook[[#This Row],[UDC]],TableOSEPLNTCH[],7,FALSE),"")</f>
        <v/>
      </c>
      <c r="AC47" s="212" t="str">
        <f>IFERROR(VLOOKUP(TableHandbook[[#This Row],[UDC]],TableOSEPSTEME[],7,FALSE),"")</f>
        <v/>
      </c>
    </row>
    <row r="48" spans="1:29" x14ac:dyDescent="0.25">
      <c r="A48" s="2" t="s">
        <v>239</v>
      </c>
      <c r="B48" s="3">
        <v>2</v>
      </c>
      <c r="C48" s="3" t="s">
        <v>119</v>
      </c>
      <c r="D48" s="2" t="s">
        <v>240</v>
      </c>
      <c r="E48" s="3">
        <v>25</v>
      </c>
      <c r="F48" s="242" t="s">
        <v>115</v>
      </c>
      <c r="G48" s="211" t="str">
        <f>IFERROR(IF(VLOOKUP(TableHandbook[[#This Row],[UDC]],TableAvailabilities[],2,FALSE)&gt;0,"Y",""),"")</f>
        <v>Y</v>
      </c>
      <c r="H48" s="211" t="str">
        <f>IFERROR(IF(VLOOKUP(TableHandbook[[#This Row],[UDC]],TableAvailabilities[],3,FALSE)&gt;0,"Y",""),"")</f>
        <v/>
      </c>
      <c r="I48" s="211" t="str">
        <f>IFERROR(IF(VLOOKUP(TableHandbook[[#This Row],[UDC]],TableAvailabilities[],4,FALSE)&gt;0,"Y",""),"")</f>
        <v>Y</v>
      </c>
      <c r="J48" s="211" t="str">
        <f>IFERROR(IF(VLOOKUP(TableHandbook[[#This Row],[UDC]],TableAvailabilities[],5,FALSE)&gt;0,"Y",""),"")</f>
        <v/>
      </c>
      <c r="K48" s="2"/>
      <c r="L48" s="214" t="str">
        <f>IFERROR(VLOOKUP(TableHandbook[[#This Row],[UDC]],TableOMTEACH1[],7,FALSE),"")</f>
        <v/>
      </c>
      <c r="M48" s="212" t="str">
        <f>IFERROR(VLOOKUP(TableHandbook[[#This Row],[UDC]],TableOUMPTCHEC[],7,FALSE),"")</f>
        <v>Core</v>
      </c>
      <c r="N48" s="212" t="str">
        <f>IFERROR(VLOOKUP(TableHandbook[[#This Row],[UDC]],TableOUMPTCHPE[],7,FALSE),"")</f>
        <v>Core</v>
      </c>
      <c r="O48" s="212" t="str">
        <f>IFERROR(VLOOKUP(TableHandbook[[#This Row],[UDC]],TableOUMPTCHSE[],7,FALSE),"")</f>
        <v>Core</v>
      </c>
      <c r="P48" s="214" t="str">
        <f>IFERROR(VLOOKUP(TableHandbook[[#This Row],[UDC]],TableOCTESOL1[],7,FALSE),"")</f>
        <v/>
      </c>
      <c r="Q48" s="212" t="str">
        <f>IFERROR(VLOOKUP(TableHandbook[[#This Row],[UDC]],TableOCTESOL[],7,FALSE),"")</f>
        <v/>
      </c>
      <c r="R48" s="212" t="str">
        <f>IFERROR(VLOOKUP(TableHandbook[[#This Row],[UDC]],TableOMAPLING[],7,FALSE),"")</f>
        <v/>
      </c>
      <c r="S48" s="214" t="str">
        <f>IFERROR(VLOOKUP(TableHandbook[[#This Row],[UDC]],TableOCEDHE1[],7,FALSE),"")</f>
        <v/>
      </c>
      <c r="T48" s="212" t="str">
        <f>IFERROR(VLOOKUP(TableHandbook[[#This Row],[UDC]],TableOCEDHE[],7,FALSE),"")</f>
        <v/>
      </c>
      <c r="U48" s="212" t="str">
        <f>IFERROR(VLOOKUP(TableHandbook[[#This Row],[UDC]],TableOCEDUCS1[],7,FALSE),"")</f>
        <v>Option</v>
      </c>
      <c r="V48" s="212" t="str">
        <f>IFERROR(VLOOKUP(TableHandbook[[#This Row],[UDC]],TableOCEDUC[],7,FALSE),"")</f>
        <v>Option</v>
      </c>
      <c r="W48" s="212" t="str">
        <f>IFERROR(VLOOKUP(TableHandbook[[#This Row],[UDC]],TableOGEDUC[],7,FALSE),"")</f>
        <v/>
      </c>
      <c r="X48" s="212" t="str">
        <f>IFERROR(VLOOKUP(TableHandbook[[#This Row],[UDC]],TableOUMPEDUPR[],7,FALSE),"")</f>
        <v>Core</v>
      </c>
      <c r="Y48" s="212" t="str">
        <f>IFERROR(VLOOKUP(TableHandbook[[#This Row],[UDC]],TableOUMPEDUSC[],7,FALSE),"")</f>
        <v/>
      </c>
      <c r="Z48" s="214" t="str">
        <f>IFERROR(VLOOKUP(TableHandbook[[#This Row],[UDC]],TableOMEDUC[],7,FALSE),"")</f>
        <v/>
      </c>
      <c r="AA48" s="212" t="str">
        <f>IFERROR(VLOOKUP(TableHandbook[[#This Row],[UDC]],TableOSEPCULIN[],7,FALSE),"")</f>
        <v/>
      </c>
      <c r="AB48" s="212" t="str">
        <f>IFERROR(VLOOKUP(TableHandbook[[#This Row],[UDC]],TableOSEPLNTCH[],7,FALSE),"")</f>
        <v/>
      </c>
      <c r="AC48" s="212" t="str">
        <f>IFERROR(VLOOKUP(TableHandbook[[#This Row],[UDC]],TableOSEPSTEME[],7,FALSE),"")</f>
        <v/>
      </c>
    </row>
    <row r="49" spans="1:29" x14ac:dyDescent="0.25">
      <c r="A49" s="2" t="s">
        <v>241</v>
      </c>
      <c r="B49" s="3">
        <v>1</v>
      </c>
      <c r="C49" s="3" t="s">
        <v>242</v>
      </c>
      <c r="D49" s="2" t="s">
        <v>243</v>
      </c>
      <c r="E49" s="3">
        <v>25</v>
      </c>
      <c r="F49" s="242" t="s">
        <v>115</v>
      </c>
      <c r="G49" s="211" t="str">
        <f>IFERROR(IF(VLOOKUP(TableHandbook[[#This Row],[UDC]],TableAvailabilities[],2,FALSE)&gt;0,"Y",""),"")</f>
        <v/>
      </c>
      <c r="H49" s="211" t="str">
        <f>IFERROR(IF(VLOOKUP(TableHandbook[[#This Row],[UDC]],TableAvailabilities[],3,FALSE)&gt;0,"Y",""),"")</f>
        <v>Y</v>
      </c>
      <c r="I49" s="211" t="str">
        <f>IFERROR(IF(VLOOKUP(TableHandbook[[#This Row],[UDC]],TableAvailabilities[],4,FALSE)&gt;0,"Y",""),"")</f>
        <v/>
      </c>
      <c r="J49" s="211" t="str">
        <f>IFERROR(IF(VLOOKUP(TableHandbook[[#This Row],[UDC]],TableAvailabilities[],5,FALSE)&gt;0,"Y",""),"")</f>
        <v>Y</v>
      </c>
      <c r="K49" s="2"/>
      <c r="L49" s="214" t="str">
        <f>IFERROR(VLOOKUP(TableHandbook[[#This Row],[UDC]],TableOMTEACH1[],7,FALSE),"")</f>
        <v/>
      </c>
      <c r="M49" s="212" t="str">
        <f>IFERROR(VLOOKUP(TableHandbook[[#This Row],[UDC]],TableOUMPTCHEC[],7,FALSE),"")</f>
        <v>Core</v>
      </c>
      <c r="N49" s="212" t="str">
        <f>IFERROR(VLOOKUP(TableHandbook[[#This Row],[UDC]],TableOUMPTCHPE[],7,FALSE),"")</f>
        <v>Core</v>
      </c>
      <c r="O49" s="212" t="str">
        <f>IFERROR(VLOOKUP(TableHandbook[[#This Row],[UDC]],TableOUMPTCHSE[],7,FALSE),"")</f>
        <v/>
      </c>
      <c r="P49" s="214" t="str">
        <f>IFERROR(VLOOKUP(TableHandbook[[#This Row],[UDC]],TableOCTESOL1[],7,FALSE),"")</f>
        <v/>
      </c>
      <c r="Q49" s="212" t="str">
        <f>IFERROR(VLOOKUP(TableHandbook[[#This Row],[UDC]],TableOCTESOL[],7,FALSE),"")</f>
        <v/>
      </c>
      <c r="R49" s="212" t="str">
        <f>IFERROR(VLOOKUP(TableHandbook[[#This Row],[UDC]],TableOMAPLING[],7,FALSE),"")</f>
        <v/>
      </c>
      <c r="S49" s="214" t="str">
        <f>IFERROR(VLOOKUP(TableHandbook[[#This Row],[UDC]],TableOCEDHE1[],7,FALSE),"")</f>
        <v/>
      </c>
      <c r="T49" s="212" t="str">
        <f>IFERROR(VLOOKUP(TableHandbook[[#This Row],[UDC]],TableOCEDHE[],7,FALSE),"")</f>
        <v/>
      </c>
      <c r="U49" s="212" t="str">
        <f>IFERROR(VLOOKUP(TableHandbook[[#This Row],[UDC]],TableOCEDUCS1[],7,FALSE),"")</f>
        <v>Option</v>
      </c>
      <c r="V49" s="212" t="str">
        <f>IFERROR(VLOOKUP(TableHandbook[[#This Row],[UDC]],TableOCEDUC[],7,FALSE),"")</f>
        <v>Option</v>
      </c>
      <c r="W49" s="212" t="str">
        <f>IFERROR(VLOOKUP(TableHandbook[[#This Row],[UDC]],TableOGEDUC[],7,FALSE),"")</f>
        <v/>
      </c>
      <c r="X49" s="212" t="str">
        <f>IFERROR(VLOOKUP(TableHandbook[[#This Row],[UDC]],TableOUMPEDUPR[],7,FALSE),"")</f>
        <v/>
      </c>
      <c r="Y49" s="212" t="str">
        <f>IFERROR(VLOOKUP(TableHandbook[[#This Row],[UDC]],TableOUMPEDUSC[],7,FALSE),"")</f>
        <v/>
      </c>
      <c r="Z49" s="214" t="str">
        <f>IFERROR(VLOOKUP(TableHandbook[[#This Row],[UDC]],TableOMEDUC[],7,FALSE),"")</f>
        <v/>
      </c>
      <c r="AA49" s="212" t="str">
        <f>IFERROR(VLOOKUP(TableHandbook[[#This Row],[UDC]],TableOSEPCULIN[],7,FALSE),"")</f>
        <v/>
      </c>
      <c r="AB49" s="212" t="str">
        <f>IFERROR(VLOOKUP(TableHandbook[[#This Row],[UDC]],TableOSEPLNTCH[],7,FALSE),"")</f>
        <v/>
      </c>
      <c r="AC49" s="212" t="str">
        <f>IFERROR(VLOOKUP(TableHandbook[[#This Row],[UDC]],TableOSEPSTEME[],7,FALSE),"")</f>
        <v/>
      </c>
    </row>
    <row r="50" spans="1:29" x14ac:dyDescent="0.25">
      <c r="A50" s="2" t="s">
        <v>244</v>
      </c>
      <c r="B50" s="3">
        <v>1</v>
      </c>
      <c r="C50" s="3" t="s">
        <v>245</v>
      </c>
      <c r="D50" s="2" t="s">
        <v>246</v>
      </c>
      <c r="E50" s="3">
        <v>25</v>
      </c>
      <c r="F50" s="242" t="s">
        <v>115</v>
      </c>
      <c r="G50" s="211" t="str">
        <f>IFERROR(IF(VLOOKUP(TableHandbook[[#This Row],[UDC]],TableAvailabilities[],2,FALSE)&gt;0,"Y",""),"")</f>
        <v>Y</v>
      </c>
      <c r="H50" s="211" t="str">
        <f>IFERROR(IF(VLOOKUP(TableHandbook[[#This Row],[UDC]],TableAvailabilities[],3,FALSE)&gt;0,"Y",""),"")</f>
        <v/>
      </c>
      <c r="I50" s="211" t="str">
        <f>IFERROR(IF(VLOOKUP(TableHandbook[[#This Row],[UDC]],TableAvailabilities[],4,FALSE)&gt;0,"Y",""),"")</f>
        <v>Y</v>
      </c>
      <c r="J50" s="211" t="str">
        <f>IFERROR(IF(VLOOKUP(TableHandbook[[#This Row],[UDC]],TableAvailabilities[],5,FALSE)&gt;0,"Y",""),"")</f>
        <v/>
      </c>
      <c r="K50" s="2"/>
      <c r="L50" s="214" t="str">
        <f>IFERROR(VLOOKUP(TableHandbook[[#This Row],[UDC]],TableOMTEACH1[],7,FALSE),"")</f>
        <v/>
      </c>
      <c r="M50" s="212" t="str">
        <f>IFERROR(VLOOKUP(TableHandbook[[#This Row],[UDC]],TableOUMPTCHEC[],7,FALSE),"")</f>
        <v/>
      </c>
      <c r="N50" s="212" t="str">
        <f>IFERROR(VLOOKUP(TableHandbook[[#This Row],[UDC]],TableOUMPTCHPE[],7,FALSE),"")</f>
        <v>Core</v>
      </c>
      <c r="O50" s="212" t="str">
        <f>IFERROR(VLOOKUP(TableHandbook[[#This Row],[UDC]],TableOUMPTCHSE[],7,FALSE),"")</f>
        <v>Core</v>
      </c>
      <c r="P50" s="214" t="str">
        <f>IFERROR(VLOOKUP(TableHandbook[[#This Row],[UDC]],TableOCTESOL1[],7,FALSE),"")</f>
        <v/>
      </c>
      <c r="Q50" s="212" t="str">
        <f>IFERROR(VLOOKUP(TableHandbook[[#This Row],[UDC]],TableOCTESOL[],7,FALSE),"")</f>
        <v/>
      </c>
      <c r="R50" s="212" t="str">
        <f>IFERROR(VLOOKUP(TableHandbook[[#This Row],[UDC]],TableOMAPLING[],7,FALSE),"")</f>
        <v/>
      </c>
      <c r="S50" s="214" t="str">
        <f>IFERROR(VLOOKUP(TableHandbook[[#This Row],[UDC]],TableOCEDHE1[],7,FALSE),"")</f>
        <v/>
      </c>
      <c r="T50" s="212" t="str">
        <f>IFERROR(VLOOKUP(TableHandbook[[#This Row],[UDC]],TableOCEDHE[],7,FALSE),"")</f>
        <v/>
      </c>
      <c r="U50" s="212" t="str">
        <f>IFERROR(VLOOKUP(TableHandbook[[#This Row],[UDC]],TableOCEDUCS1[],7,FALSE),"")</f>
        <v>Option</v>
      </c>
      <c r="V50" s="212" t="str">
        <f>IFERROR(VLOOKUP(TableHandbook[[#This Row],[UDC]],TableOCEDUC[],7,FALSE),"")</f>
        <v>Option</v>
      </c>
      <c r="W50" s="212" t="str">
        <f>IFERROR(VLOOKUP(TableHandbook[[#This Row],[UDC]],TableOGEDUC[],7,FALSE),"")</f>
        <v/>
      </c>
      <c r="X50" s="212" t="str">
        <f>IFERROR(VLOOKUP(TableHandbook[[#This Row],[UDC]],TableOUMPEDUPR[],7,FALSE),"")</f>
        <v/>
      </c>
      <c r="Y50" s="212" t="str">
        <f>IFERROR(VLOOKUP(TableHandbook[[#This Row],[UDC]],TableOUMPEDUSC[],7,FALSE),"")</f>
        <v>Core</v>
      </c>
      <c r="Z50" s="214" t="str">
        <f>IFERROR(VLOOKUP(TableHandbook[[#This Row],[UDC]],TableOMEDUC[],7,FALSE),"")</f>
        <v/>
      </c>
      <c r="AA50" s="212" t="str">
        <f>IFERROR(VLOOKUP(TableHandbook[[#This Row],[UDC]],TableOSEPCULIN[],7,FALSE),"")</f>
        <v/>
      </c>
      <c r="AB50" s="212" t="str">
        <f>IFERROR(VLOOKUP(TableHandbook[[#This Row],[UDC]],TableOSEPLNTCH[],7,FALSE),"")</f>
        <v/>
      </c>
      <c r="AC50" s="212" t="str">
        <f>IFERROR(VLOOKUP(TableHandbook[[#This Row],[UDC]],TableOSEPSTEME[],7,FALSE),"")</f>
        <v/>
      </c>
    </row>
    <row r="51" spans="1:29" x14ac:dyDescent="0.25">
      <c r="A51" s="2" t="s">
        <v>247</v>
      </c>
      <c r="B51" s="3">
        <v>1</v>
      </c>
      <c r="C51" s="3" t="s">
        <v>248</v>
      </c>
      <c r="D51" s="2" t="s">
        <v>249</v>
      </c>
      <c r="E51" s="3">
        <v>25</v>
      </c>
      <c r="F51" s="242" t="s">
        <v>115</v>
      </c>
      <c r="G51" s="211" t="str">
        <f>IFERROR(IF(VLOOKUP(TableHandbook[[#This Row],[UDC]],TableAvailabilities[],2,FALSE)&gt;0,"Y",""),"")</f>
        <v/>
      </c>
      <c r="H51" s="211" t="str">
        <f>IFERROR(IF(VLOOKUP(TableHandbook[[#This Row],[UDC]],TableAvailabilities[],3,FALSE)&gt;0,"Y",""),"")</f>
        <v>Y</v>
      </c>
      <c r="I51" s="211" t="str">
        <f>IFERROR(IF(VLOOKUP(TableHandbook[[#This Row],[UDC]],TableAvailabilities[],4,FALSE)&gt;0,"Y",""),"")</f>
        <v>Y</v>
      </c>
      <c r="J51" s="211" t="str">
        <f>IFERROR(IF(VLOOKUP(TableHandbook[[#This Row],[UDC]],TableAvailabilities[],5,FALSE)&gt;0,"Y",""),"")</f>
        <v>Y</v>
      </c>
      <c r="K51" s="2"/>
      <c r="L51" s="214" t="str">
        <f>IFERROR(VLOOKUP(TableHandbook[[#This Row],[UDC]],TableOMTEACH1[],7,FALSE),"")</f>
        <v/>
      </c>
      <c r="M51" s="212" t="str">
        <f>IFERROR(VLOOKUP(TableHandbook[[#This Row],[UDC]],TableOUMPTCHEC[],7,FALSE),"")</f>
        <v>Core</v>
      </c>
      <c r="N51" s="212" t="str">
        <f>IFERROR(VLOOKUP(TableHandbook[[#This Row],[UDC]],TableOUMPTCHPE[],7,FALSE),"")</f>
        <v>Core</v>
      </c>
      <c r="O51" s="212" t="str">
        <f>IFERROR(VLOOKUP(TableHandbook[[#This Row],[UDC]],TableOUMPTCHSE[],7,FALSE),"")</f>
        <v>Core</v>
      </c>
      <c r="P51" s="214" t="str">
        <f>IFERROR(VLOOKUP(TableHandbook[[#This Row],[UDC]],TableOCTESOL1[],7,FALSE),"")</f>
        <v/>
      </c>
      <c r="Q51" s="212" t="str">
        <f>IFERROR(VLOOKUP(TableHandbook[[#This Row],[UDC]],TableOCTESOL[],7,FALSE),"")</f>
        <v/>
      </c>
      <c r="R51" s="212" t="str">
        <f>IFERROR(VLOOKUP(TableHandbook[[#This Row],[UDC]],TableOMAPLING[],7,FALSE),"")</f>
        <v/>
      </c>
      <c r="S51" s="214" t="str">
        <f>IFERROR(VLOOKUP(TableHandbook[[#This Row],[UDC]],TableOCEDHE1[],7,FALSE),"")</f>
        <v/>
      </c>
      <c r="T51" s="212" t="str">
        <f>IFERROR(VLOOKUP(TableHandbook[[#This Row],[UDC]],TableOCEDHE[],7,FALSE),"")</f>
        <v/>
      </c>
      <c r="U51" s="212" t="str">
        <f>IFERROR(VLOOKUP(TableHandbook[[#This Row],[UDC]],TableOCEDUCS1[],7,FALSE),"")</f>
        <v>Option</v>
      </c>
      <c r="V51" s="212" t="str">
        <f>IFERROR(VLOOKUP(TableHandbook[[#This Row],[UDC]],TableOCEDUC[],7,FALSE),"")</f>
        <v>Option</v>
      </c>
      <c r="W51" s="212" t="str">
        <f>IFERROR(VLOOKUP(TableHandbook[[#This Row],[UDC]],TableOGEDUC[],7,FALSE),"")</f>
        <v/>
      </c>
      <c r="X51" s="212" t="str">
        <f>IFERROR(VLOOKUP(TableHandbook[[#This Row],[UDC]],TableOUMPEDUPR[],7,FALSE),"")</f>
        <v>Core</v>
      </c>
      <c r="Y51" s="212" t="str">
        <f>IFERROR(VLOOKUP(TableHandbook[[#This Row],[UDC]],TableOUMPEDUSC[],7,FALSE),"")</f>
        <v>Core</v>
      </c>
      <c r="Z51" s="214" t="str">
        <f>IFERROR(VLOOKUP(TableHandbook[[#This Row],[UDC]],TableOMEDUC[],7,FALSE),"")</f>
        <v/>
      </c>
      <c r="AA51" s="212" t="str">
        <f>IFERROR(VLOOKUP(TableHandbook[[#This Row],[UDC]],TableOSEPCULIN[],7,FALSE),"")</f>
        <v/>
      </c>
      <c r="AB51" s="212" t="str">
        <f>IFERROR(VLOOKUP(TableHandbook[[#This Row],[UDC]],TableOSEPLNTCH[],7,FALSE),"")</f>
        <v/>
      </c>
      <c r="AC51" s="212" t="str">
        <f>IFERROR(VLOOKUP(TableHandbook[[#This Row],[UDC]],TableOSEPSTEME[],7,FALSE),"")</f>
        <v/>
      </c>
    </row>
    <row r="52" spans="1:29" x14ac:dyDescent="0.25">
      <c r="A52" s="2" t="s">
        <v>250</v>
      </c>
      <c r="B52" s="3">
        <v>1</v>
      </c>
      <c r="C52" s="3" t="s">
        <v>251</v>
      </c>
      <c r="D52" s="2" t="s">
        <v>252</v>
      </c>
      <c r="E52" s="3">
        <v>25</v>
      </c>
      <c r="F52" s="242" t="s">
        <v>115</v>
      </c>
      <c r="G52" s="211" t="str">
        <f>IFERROR(IF(VLOOKUP(TableHandbook[[#This Row],[UDC]],TableAvailabilities[],2,FALSE)&gt;0,"Y",""),"")</f>
        <v/>
      </c>
      <c r="H52" s="211" t="str">
        <f>IFERROR(IF(VLOOKUP(TableHandbook[[#This Row],[UDC]],TableAvailabilities[],3,FALSE)&gt;0,"Y",""),"")</f>
        <v>Y</v>
      </c>
      <c r="I52" s="211" t="str">
        <f>IFERROR(IF(VLOOKUP(TableHandbook[[#This Row],[UDC]],TableAvailabilities[],4,FALSE)&gt;0,"Y",""),"")</f>
        <v/>
      </c>
      <c r="J52" s="211" t="str">
        <f>IFERROR(IF(VLOOKUP(TableHandbook[[#This Row],[UDC]],TableAvailabilities[],5,FALSE)&gt;0,"Y",""),"")</f>
        <v>Y</v>
      </c>
      <c r="K52" s="2"/>
      <c r="L52" s="214" t="str">
        <f>IFERROR(VLOOKUP(TableHandbook[[#This Row],[UDC]],TableOMTEACH1[],7,FALSE),"")</f>
        <v/>
      </c>
      <c r="M52" s="212" t="str">
        <f>IFERROR(VLOOKUP(TableHandbook[[#This Row],[UDC]],TableOUMPTCHEC[],7,FALSE),"")</f>
        <v/>
      </c>
      <c r="N52" s="212" t="str">
        <f>IFERROR(VLOOKUP(TableHandbook[[#This Row],[UDC]],TableOUMPTCHPE[],7,FALSE),"")</f>
        <v/>
      </c>
      <c r="O52" s="212" t="str">
        <f>IFERROR(VLOOKUP(TableHandbook[[#This Row],[UDC]],TableOUMPTCHSE[],7,FALSE),"")</f>
        <v/>
      </c>
      <c r="P52" s="214" t="str">
        <f>IFERROR(VLOOKUP(TableHandbook[[#This Row],[UDC]],TableOCTESOL1[],7,FALSE),"")</f>
        <v>Core</v>
      </c>
      <c r="Q52" s="212" t="str">
        <f>IFERROR(VLOOKUP(TableHandbook[[#This Row],[UDC]],TableOCTESOL[],7,FALSE),"")</f>
        <v>Core</v>
      </c>
      <c r="R52" s="212" t="str">
        <f>IFERROR(VLOOKUP(TableHandbook[[#This Row],[UDC]],TableOMAPLING[],7,FALSE),"")</f>
        <v/>
      </c>
      <c r="S52" s="214" t="str">
        <f>IFERROR(VLOOKUP(TableHandbook[[#This Row],[UDC]],TableOCEDHE1[],7,FALSE),"")</f>
        <v/>
      </c>
      <c r="T52" s="212" t="str">
        <f>IFERROR(VLOOKUP(TableHandbook[[#This Row],[UDC]],TableOCEDHE[],7,FALSE),"")</f>
        <v/>
      </c>
      <c r="U52" s="212" t="str">
        <f>IFERROR(VLOOKUP(TableHandbook[[#This Row],[UDC]],TableOCEDUCS1[],7,FALSE),"")</f>
        <v/>
      </c>
      <c r="V52" s="212" t="str">
        <f>IFERROR(VLOOKUP(TableHandbook[[#This Row],[UDC]],TableOCEDUC[],7,FALSE),"")</f>
        <v/>
      </c>
      <c r="W52" s="212" t="str">
        <f>IFERROR(VLOOKUP(TableHandbook[[#This Row],[UDC]],TableOGEDUC[],7,FALSE),"")</f>
        <v/>
      </c>
      <c r="X52" s="212" t="str">
        <f>IFERROR(VLOOKUP(TableHandbook[[#This Row],[UDC]],TableOUMPEDUPR[],7,FALSE),"")</f>
        <v/>
      </c>
      <c r="Y52" s="212" t="str">
        <f>IFERROR(VLOOKUP(TableHandbook[[#This Row],[UDC]],TableOUMPEDUSC[],7,FALSE),"")</f>
        <v/>
      </c>
      <c r="Z52" s="214" t="str">
        <f>IFERROR(VLOOKUP(TableHandbook[[#This Row],[UDC]],TableOMEDUC[],7,FALSE),"")</f>
        <v/>
      </c>
      <c r="AA52" s="212" t="str">
        <f>IFERROR(VLOOKUP(TableHandbook[[#This Row],[UDC]],TableOSEPCULIN[],7,FALSE),"")</f>
        <v/>
      </c>
      <c r="AB52" s="212" t="str">
        <f>IFERROR(VLOOKUP(TableHandbook[[#This Row],[UDC]],TableOSEPLNTCH[],7,FALSE),"")</f>
        <v/>
      </c>
      <c r="AC52" s="212" t="str">
        <f>IFERROR(VLOOKUP(TableHandbook[[#This Row],[UDC]],TableOSEPSTEME[],7,FALSE),"")</f>
        <v/>
      </c>
    </row>
    <row r="53" spans="1:29" x14ac:dyDescent="0.25">
      <c r="A53" s="2" t="s">
        <v>253</v>
      </c>
      <c r="B53" s="3">
        <v>1</v>
      </c>
      <c r="C53" s="3" t="s">
        <v>254</v>
      </c>
      <c r="D53" s="2" t="s">
        <v>255</v>
      </c>
      <c r="E53" s="3">
        <v>25</v>
      </c>
      <c r="F53" s="242" t="s">
        <v>115</v>
      </c>
      <c r="G53" s="211" t="str">
        <f>IFERROR(IF(VLOOKUP(TableHandbook[[#This Row],[UDC]],TableAvailabilities[],2,FALSE)&gt;0,"Y",""),"")</f>
        <v>Y</v>
      </c>
      <c r="H53" s="211" t="str">
        <f>IFERROR(IF(VLOOKUP(TableHandbook[[#This Row],[UDC]],TableAvailabilities[],3,FALSE)&gt;0,"Y",""),"")</f>
        <v/>
      </c>
      <c r="I53" s="211" t="str">
        <f>IFERROR(IF(VLOOKUP(TableHandbook[[#This Row],[UDC]],TableAvailabilities[],4,FALSE)&gt;0,"Y",""),"")</f>
        <v>Y</v>
      </c>
      <c r="J53" s="211" t="str">
        <f>IFERROR(IF(VLOOKUP(TableHandbook[[#This Row],[UDC]],TableAvailabilities[],5,FALSE)&gt;0,"Y",""),"")</f>
        <v/>
      </c>
      <c r="K53" s="2"/>
      <c r="L53" s="214" t="str">
        <f>IFERROR(VLOOKUP(TableHandbook[[#This Row],[UDC]],TableOMTEACH1[],7,FALSE),"")</f>
        <v/>
      </c>
      <c r="M53" s="212" t="str">
        <f>IFERROR(VLOOKUP(TableHandbook[[#This Row],[UDC]],TableOUMPTCHEC[],7,FALSE),"")</f>
        <v/>
      </c>
      <c r="N53" s="212" t="str">
        <f>IFERROR(VLOOKUP(TableHandbook[[#This Row],[UDC]],TableOUMPTCHPE[],7,FALSE),"")</f>
        <v/>
      </c>
      <c r="O53" s="212" t="str">
        <f>IFERROR(VLOOKUP(TableHandbook[[#This Row],[UDC]],TableOUMPTCHSE[],7,FALSE),"")</f>
        <v/>
      </c>
      <c r="P53" s="214" t="str">
        <f>IFERROR(VLOOKUP(TableHandbook[[#This Row],[UDC]],TableOCTESOL1[],7,FALSE),"")</f>
        <v>AltCore</v>
      </c>
      <c r="Q53" s="212" t="str">
        <f>IFERROR(VLOOKUP(TableHandbook[[#This Row],[UDC]],TableOCTESOL[],7,FALSE),"")</f>
        <v>AltCore</v>
      </c>
      <c r="R53" s="212" t="str">
        <f>IFERROR(VLOOKUP(TableHandbook[[#This Row],[UDC]],TableOMAPLING[],7,FALSE),"")</f>
        <v/>
      </c>
      <c r="S53" s="214" t="str">
        <f>IFERROR(VLOOKUP(TableHandbook[[#This Row],[UDC]],TableOCEDHE1[],7,FALSE),"")</f>
        <v/>
      </c>
      <c r="T53" s="212" t="str">
        <f>IFERROR(VLOOKUP(TableHandbook[[#This Row],[UDC]],TableOCEDHE[],7,FALSE),"")</f>
        <v/>
      </c>
      <c r="U53" s="212" t="str">
        <f>IFERROR(VLOOKUP(TableHandbook[[#This Row],[UDC]],TableOCEDUCS1[],7,FALSE),"")</f>
        <v/>
      </c>
      <c r="V53" s="212" t="str">
        <f>IFERROR(VLOOKUP(TableHandbook[[#This Row],[UDC]],TableOCEDUC[],7,FALSE),"")</f>
        <v/>
      </c>
      <c r="W53" s="212" t="str">
        <f>IFERROR(VLOOKUP(TableHandbook[[#This Row],[UDC]],TableOGEDUC[],7,FALSE),"")</f>
        <v/>
      </c>
      <c r="X53" s="212" t="str">
        <f>IFERROR(VLOOKUP(TableHandbook[[#This Row],[UDC]],TableOUMPEDUPR[],7,FALSE),"")</f>
        <v/>
      </c>
      <c r="Y53" s="212" t="str">
        <f>IFERROR(VLOOKUP(TableHandbook[[#This Row],[UDC]],TableOUMPEDUSC[],7,FALSE),"")</f>
        <v/>
      </c>
      <c r="Z53" s="214" t="str">
        <f>IFERROR(VLOOKUP(TableHandbook[[#This Row],[UDC]],TableOMEDUC[],7,FALSE),"")</f>
        <v/>
      </c>
      <c r="AA53" s="212" t="str">
        <f>IFERROR(VLOOKUP(TableHandbook[[#This Row],[UDC]],TableOSEPCULIN[],7,FALSE),"")</f>
        <v/>
      </c>
      <c r="AB53" s="212" t="str">
        <f>IFERROR(VLOOKUP(TableHandbook[[#This Row],[UDC]],TableOSEPLNTCH[],7,FALSE),"")</f>
        <v/>
      </c>
      <c r="AC53" s="212" t="str">
        <f>IFERROR(VLOOKUP(TableHandbook[[#This Row],[UDC]],TableOSEPSTEME[],7,FALSE),"")</f>
        <v/>
      </c>
    </row>
    <row r="54" spans="1:29" x14ac:dyDescent="0.25">
      <c r="A54" s="2" t="s">
        <v>256</v>
      </c>
      <c r="B54" s="3">
        <v>1</v>
      </c>
      <c r="C54" s="3" t="s">
        <v>257</v>
      </c>
      <c r="D54" s="2" t="s">
        <v>258</v>
      </c>
      <c r="E54" s="3">
        <v>25</v>
      </c>
      <c r="F54" s="242" t="s">
        <v>115</v>
      </c>
      <c r="G54" s="211" t="str">
        <f>IFERROR(IF(VLOOKUP(TableHandbook[[#This Row],[UDC]],TableAvailabilities[],2,FALSE)&gt;0,"Y",""),"")</f>
        <v>Y</v>
      </c>
      <c r="H54" s="211" t="str">
        <f>IFERROR(IF(VLOOKUP(TableHandbook[[#This Row],[UDC]],TableAvailabilities[],3,FALSE)&gt;0,"Y",""),"")</f>
        <v/>
      </c>
      <c r="I54" s="211" t="str">
        <f>IFERROR(IF(VLOOKUP(TableHandbook[[#This Row],[UDC]],TableAvailabilities[],4,FALSE)&gt;0,"Y",""),"")</f>
        <v>Y</v>
      </c>
      <c r="J54" s="211" t="str">
        <f>IFERROR(IF(VLOOKUP(TableHandbook[[#This Row],[UDC]],TableAvailabilities[],5,FALSE)&gt;0,"Y",""),"")</f>
        <v/>
      </c>
      <c r="K54" s="2"/>
      <c r="L54" s="214" t="str">
        <f>IFERROR(VLOOKUP(TableHandbook[[#This Row],[UDC]],TableOMTEACH1[],7,FALSE),"")</f>
        <v/>
      </c>
      <c r="M54" s="212" t="str">
        <f>IFERROR(VLOOKUP(TableHandbook[[#This Row],[UDC]],TableOUMPTCHEC[],7,FALSE),"")</f>
        <v/>
      </c>
      <c r="N54" s="212" t="str">
        <f>IFERROR(VLOOKUP(TableHandbook[[#This Row],[UDC]],TableOUMPTCHPE[],7,FALSE),"")</f>
        <v/>
      </c>
      <c r="O54" s="212" t="str">
        <f>IFERROR(VLOOKUP(TableHandbook[[#This Row],[UDC]],TableOUMPTCHSE[],7,FALSE),"")</f>
        <v/>
      </c>
      <c r="P54" s="214" t="str">
        <f>IFERROR(VLOOKUP(TableHandbook[[#This Row],[UDC]],TableOCTESOL1[],7,FALSE),"")</f>
        <v>Core</v>
      </c>
      <c r="Q54" s="212" t="str">
        <f>IFERROR(VLOOKUP(TableHandbook[[#This Row],[UDC]],TableOCTESOL[],7,FALSE),"")</f>
        <v>Core</v>
      </c>
      <c r="R54" s="212" t="str">
        <f>IFERROR(VLOOKUP(TableHandbook[[#This Row],[UDC]],TableOMAPLING[],7,FALSE),"")</f>
        <v/>
      </c>
      <c r="S54" s="214" t="str">
        <f>IFERROR(VLOOKUP(TableHandbook[[#This Row],[UDC]],TableOCEDHE1[],7,FALSE),"")</f>
        <v/>
      </c>
      <c r="T54" s="212" t="str">
        <f>IFERROR(VLOOKUP(TableHandbook[[#This Row],[UDC]],TableOCEDHE[],7,FALSE),"")</f>
        <v/>
      </c>
      <c r="U54" s="212" t="str">
        <f>IFERROR(VLOOKUP(TableHandbook[[#This Row],[UDC]],TableOCEDUCS1[],7,FALSE),"")</f>
        <v/>
      </c>
      <c r="V54" s="212" t="str">
        <f>IFERROR(VLOOKUP(TableHandbook[[#This Row],[UDC]],TableOCEDUC[],7,FALSE),"")</f>
        <v/>
      </c>
      <c r="W54" s="212" t="str">
        <f>IFERROR(VLOOKUP(TableHandbook[[#This Row],[UDC]],TableOGEDUC[],7,FALSE),"")</f>
        <v/>
      </c>
      <c r="X54" s="212" t="str">
        <f>IFERROR(VLOOKUP(TableHandbook[[#This Row],[UDC]],TableOUMPEDUPR[],7,FALSE),"")</f>
        <v/>
      </c>
      <c r="Y54" s="212" t="str">
        <f>IFERROR(VLOOKUP(TableHandbook[[#This Row],[UDC]],TableOUMPEDUSC[],7,FALSE),"")</f>
        <v/>
      </c>
      <c r="Z54" s="214" t="str">
        <f>IFERROR(VLOOKUP(TableHandbook[[#This Row],[UDC]],TableOMEDUC[],7,FALSE),"")</f>
        <v/>
      </c>
      <c r="AA54" s="212" t="str">
        <f>IFERROR(VLOOKUP(TableHandbook[[#This Row],[UDC]],TableOSEPCULIN[],7,FALSE),"")</f>
        <v/>
      </c>
      <c r="AB54" s="212" t="str">
        <f>IFERROR(VLOOKUP(TableHandbook[[#This Row],[UDC]],TableOSEPLNTCH[],7,FALSE),"")</f>
        <v/>
      </c>
      <c r="AC54" s="212" t="str">
        <f>IFERROR(VLOOKUP(TableHandbook[[#This Row],[UDC]],TableOSEPSTEME[],7,FALSE),"")</f>
        <v/>
      </c>
    </row>
    <row r="55" spans="1:29" x14ac:dyDescent="0.25">
      <c r="A55" s="2" t="s">
        <v>259</v>
      </c>
      <c r="B55" s="3">
        <v>1</v>
      </c>
      <c r="C55" s="3" t="s">
        <v>260</v>
      </c>
      <c r="D55" s="2" t="s">
        <v>261</v>
      </c>
      <c r="E55" s="3">
        <v>25</v>
      </c>
      <c r="F55" s="242" t="s">
        <v>115</v>
      </c>
      <c r="G55" s="211" t="str">
        <f>IFERROR(IF(VLOOKUP(TableHandbook[[#This Row],[UDC]],TableAvailabilities[],2,FALSE)&gt;0,"Y",""),"")</f>
        <v/>
      </c>
      <c r="H55" s="211" t="str">
        <f>IFERROR(IF(VLOOKUP(TableHandbook[[#This Row],[UDC]],TableAvailabilities[],3,FALSE)&gt;0,"Y",""),"")</f>
        <v>Y</v>
      </c>
      <c r="I55" s="211" t="str">
        <f>IFERROR(IF(VLOOKUP(TableHandbook[[#This Row],[UDC]],TableAvailabilities[],4,FALSE)&gt;0,"Y",""),"")</f>
        <v/>
      </c>
      <c r="J55" s="211" t="str">
        <f>IFERROR(IF(VLOOKUP(TableHandbook[[#This Row],[UDC]],TableAvailabilities[],5,FALSE)&gt;0,"Y",""),"")</f>
        <v>Y</v>
      </c>
      <c r="K55" s="2"/>
      <c r="L55" s="214" t="str">
        <f>IFERROR(VLOOKUP(TableHandbook[[#This Row],[UDC]],TableOMTEACH1[],7,FALSE),"")</f>
        <v/>
      </c>
      <c r="M55" s="212" t="str">
        <f>IFERROR(VLOOKUP(TableHandbook[[#This Row],[UDC]],TableOUMPTCHEC[],7,FALSE),"")</f>
        <v/>
      </c>
      <c r="N55" s="212" t="str">
        <f>IFERROR(VLOOKUP(TableHandbook[[#This Row],[UDC]],TableOUMPTCHPE[],7,FALSE),"")</f>
        <v/>
      </c>
      <c r="O55" s="212" t="str">
        <f>IFERROR(VLOOKUP(TableHandbook[[#This Row],[UDC]],TableOUMPTCHSE[],7,FALSE),"")</f>
        <v/>
      </c>
      <c r="P55" s="214" t="str">
        <f>IFERROR(VLOOKUP(TableHandbook[[#This Row],[UDC]],TableOCTESOL1[],7,FALSE),"")</f>
        <v>Core</v>
      </c>
      <c r="Q55" s="212" t="str">
        <f>IFERROR(VLOOKUP(TableHandbook[[#This Row],[UDC]],TableOCTESOL[],7,FALSE),"")</f>
        <v>Core</v>
      </c>
      <c r="R55" s="212" t="str">
        <f>IFERROR(VLOOKUP(TableHandbook[[#This Row],[UDC]],TableOMAPLING[],7,FALSE),"")</f>
        <v/>
      </c>
      <c r="S55" s="214" t="str">
        <f>IFERROR(VLOOKUP(TableHandbook[[#This Row],[UDC]],TableOCEDHE1[],7,FALSE),"")</f>
        <v/>
      </c>
      <c r="T55" s="212" t="str">
        <f>IFERROR(VLOOKUP(TableHandbook[[#This Row],[UDC]],TableOCEDHE[],7,FALSE),"")</f>
        <v/>
      </c>
      <c r="U55" s="212" t="str">
        <f>IFERROR(VLOOKUP(TableHandbook[[#This Row],[UDC]],TableOCEDUCS1[],7,FALSE),"")</f>
        <v/>
      </c>
      <c r="V55" s="212" t="str">
        <f>IFERROR(VLOOKUP(TableHandbook[[#This Row],[UDC]],TableOCEDUC[],7,FALSE),"")</f>
        <v/>
      </c>
      <c r="W55" s="212" t="str">
        <f>IFERROR(VLOOKUP(TableHandbook[[#This Row],[UDC]],TableOGEDUC[],7,FALSE),"")</f>
        <v/>
      </c>
      <c r="X55" s="212" t="str">
        <f>IFERROR(VLOOKUP(TableHandbook[[#This Row],[UDC]],TableOUMPEDUPR[],7,FALSE),"")</f>
        <v/>
      </c>
      <c r="Y55" s="212" t="str">
        <f>IFERROR(VLOOKUP(TableHandbook[[#This Row],[UDC]],TableOUMPEDUSC[],7,FALSE),"")</f>
        <v/>
      </c>
      <c r="Z55" s="214" t="str">
        <f>IFERROR(VLOOKUP(TableHandbook[[#This Row],[UDC]],TableOMEDUC[],7,FALSE),"")</f>
        <v/>
      </c>
      <c r="AA55" s="212" t="str">
        <f>IFERROR(VLOOKUP(TableHandbook[[#This Row],[UDC]],TableOSEPCULIN[],7,FALSE),"")</f>
        <v/>
      </c>
      <c r="AB55" s="212" t="str">
        <f>IFERROR(VLOOKUP(TableHandbook[[#This Row],[UDC]],TableOSEPLNTCH[],7,FALSE),"")</f>
        <v/>
      </c>
      <c r="AC55" s="212" t="str">
        <f>IFERROR(VLOOKUP(TableHandbook[[#This Row],[UDC]],TableOSEPSTEME[],7,FALSE),"")</f>
        <v/>
      </c>
    </row>
    <row r="56" spans="1:29" x14ac:dyDescent="0.25">
      <c r="A56" s="2" t="s">
        <v>262</v>
      </c>
      <c r="B56" s="3">
        <v>2</v>
      </c>
      <c r="C56" s="3" t="s">
        <v>263</v>
      </c>
      <c r="D56" s="2" t="s">
        <v>264</v>
      </c>
      <c r="E56" s="3">
        <v>25</v>
      </c>
      <c r="F56" s="242" t="s">
        <v>115</v>
      </c>
      <c r="G56" s="211" t="str">
        <f>IFERROR(IF(VLOOKUP(TableHandbook[[#This Row],[UDC]],TableAvailabilities[],2,FALSE)&gt;0,"Y",""),"")</f>
        <v>Y</v>
      </c>
      <c r="H56" s="211" t="str">
        <f>IFERROR(IF(VLOOKUP(TableHandbook[[#This Row],[UDC]],TableAvailabilities[],3,FALSE)&gt;0,"Y",""),"")</f>
        <v/>
      </c>
      <c r="I56" s="211" t="str">
        <f>IFERROR(IF(VLOOKUP(TableHandbook[[#This Row],[UDC]],TableAvailabilities[],4,FALSE)&gt;0,"Y",""),"")</f>
        <v>Y</v>
      </c>
      <c r="J56" s="211" t="str">
        <f>IFERROR(IF(VLOOKUP(TableHandbook[[#This Row],[UDC]],TableAvailabilities[],5,FALSE)&gt;0,"Y",""),"")</f>
        <v/>
      </c>
      <c r="K56" s="2"/>
      <c r="L56" s="214" t="str">
        <f>IFERROR(VLOOKUP(TableHandbook[[#This Row],[UDC]],TableOMTEACH1[],7,FALSE),"")</f>
        <v/>
      </c>
      <c r="M56" s="212" t="str">
        <f>IFERROR(VLOOKUP(TableHandbook[[#This Row],[UDC]],TableOUMPTCHEC[],7,FALSE),"")</f>
        <v/>
      </c>
      <c r="N56" s="212" t="str">
        <f>IFERROR(VLOOKUP(TableHandbook[[#This Row],[UDC]],TableOUMPTCHPE[],7,FALSE),"")</f>
        <v/>
      </c>
      <c r="O56" s="212" t="str">
        <f>IFERROR(VLOOKUP(TableHandbook[[#This Row],[UDC]],TableOUMPTCHSE[],7,FALSE),"")</f>
        <v/>
      </c>
      <c r="P56" s="214" t="str">
        <f>IFERROR(VLOOKUP(TableHandbook[[#This Row],[UDC]],TableOCTESOL1[],7,FALSE),"")</f>
        <v>AltCore</v>
      </c>
      <c r="Q56" s="212" t="str">
        <f>IFERROR(VLOOKUP(TableHandbook[[#This Row],[UDC]],TableOCTESOL[],7,FALSE),"")</f>
        <v>AltCore</v>
      </c>
      <c r="R56" s="212" t="str">
        <f>IFERROR(VLOOKUP(TableHandbook[[#This Row],[UDC]],TableOMAPLING[],7,FALSE),"")</f>
        <v/>
      </c>
      <c r="S56" s="214" t="str">
        <f>IFERROR(VLOOKUP(TableHandbook[[#This Row],[UDC]],TableOCEDHE1[],7,FALSE),"")</f>
        <v/>
      </c>
      <c r="T56" s="212" t="str">
        <f>IFERROR(VLOOKUP(TableHandbook[[#This Row],[UDC]],TableOCEDHE[],7,FALSE),"")</f>
        <v/>
      </c>
      <c r="U56" s="212" t="str">
        <f>IFERROR(VLOOKUP(TableHandbook[[#This Row],[UDC]],TableOCEDUCS1[],7,FALSE),"")</f>
        <v/>
      </c>
      <c r="V56" s="212" t="str">
        <f>IFERROR(VLOOKUP(TableHandbook[[#This Row],[UDC]],TableOCEDUC[],7,FALSE),"")</f>
        <v/>
      </c>
      <c r="W56" s="212" t="str">
        <f>IFERROR(VLOOKUP(TableHandbook[[#This Row],[UDC]],TableOGEDUC[],7,FALSE),"")</f>
        <v/>
      </c>
      <c r="X56" s="212" t="str">
        <f>IFERROR(VLOOKUP(TableHandbook[[#This Row],[UDC]],TableOUMPEDUPR[],7,FALSE),"")</f>
        <v/>
      </c>
      <c r="Y56" s="212" t="str">
        <f>IFERROR(VLOOKUP(TableHandbook[[#This Row],[UDC]],TableOUMPEDUSC[],7,FALSE),"")</f>
        <v/>
      </c>
      <c r="Z56" s="214" t="str">
        <f>IFERROR(VLOOKUP(TableHandbook[[#This Row],[UDC]],TableOMEDUC[],7,FALSE),"")</f>
        <v/>
      </c>
      <c r="AA56" s="212" t="str">
        <f>IFERROR(VLOOKUP(TableHandbook[[#This Row],[UDC]],TableOSEPCULIN[],7,FALSE),"")</f>
        <v/>
      </c>
      <c r="AB56" s="212" t="str">
        <f>IFERROR(VLOOKUP(TableHandbook[[#This Row],[UDC]],TableOSEPLNTCH[],7,FALSE),"")</f>
        <v/>
      </c>
      <c r="AC56" s="212" t="str">
        <f>IFERROR(VLOOKUP(TableHandbook[[#This Row],[UDC]],TableOSEPSTEME[],7,FALSE),"")</f>
        <v/>
      </c>
    </row>
    <row r="57" spans="1:29" x14ac:dyDescent="0.25">
      <c r="A57" s="2" t="s">
        <v>265</v>
      </c>
      <c r="B57" s="3">
        <v>1</v>
      </c>
      <c r="C57" s="3" t="s">
        <v>266</v>
      </c>
      <c r="D57" s="2" t="s">
        <v>267</v>
      </c>
      <c r="E57" s="3">
        <v>25</v>
      </c>
      <c r="F57" s="242" t="s">
        <v>115</v>
      </c>
      <c r="G57" s="211" t="str">
        <f>IFERROR(IF(VLOOKUP(TableHandbook[[#This Row],[UDC]],TableAvailabilities[],2,FALSE)&gt;0,"Y",""),"")</f>
        <v>Y</v>
      </c>
      <c r="H57" s="211" t="str">
        <f>IFERROR(IF(VLOOKUP(TableHandbook[[#This Row],[UDC]],TableAvailabilities[],3,FALSE)&gt;0,"Y",""),"")</f>
        <v/>
      </c>
      <c r="I57" s="211" t="str">
        <f>IFERROR(IF(VLOOKUP(TableHandbook[[#This Row],[UDC]],TableAvailabilities[],4,FALSE)&gt;0,"Y",""),"")</f>
        <v>Y</v>
      </c>
      <c r="J57" s="211" t="str">
        <f>IFERROR(IF(VLOOKUP(TableHandbook[[#This Row],[UDC]],TableAvailabilities[],5,FALSE)&gt;0,"Y",""),"")</f>
        <v/>
      </c>
      <c r="K57" s="2"/>
      <c r="L57" s="214" t="str">
        <f>IFERROR(VLOOKUP(TableHandbook[[#This Row],[UDC]],TableOMTEACH1[],7,FALSE),"")</f>
        <v/>
      </c>
      <c r="M57" s="212" t="str">
        <f>IFERROR(VLOOKUP(TableHandbook[[#This Row],[UDC]],TableOUMPTCHEC[],7,FALSE),"")</f>
        <v>Core</v>
      </c>
      <c r="N57" s="212" t="str">
        <f>IFERROR(VLOOKUP(TableHandbook[[#This Row],[UDC]],TableOUMPTCHPE[],7,FALSE),"")</f>
        <v>Core</v>
      </c>
      <c r="O57" s="212" t="str">
        <f>IFERROR(VLOOKUP(TableHandbook[[#This Row],[UDC]],TableOUMPTCHSE[],7,FALSE),"")</f>
        <v/>
      </c>
      <c r="P57" s="214" t="str">
        <f>IFERROR(VLOOKUP(TableHandbook[[#This Row],[UDC]],TableOCTESOL1[],7,FALSE),"")</f>
        <v/>
      </c>
      <c r="Q57" s="212" t="str">
        <f>IFERROR(VLOOKUP(TableHandbook[[#This Row],[UDC]],TableOCTESOL[],7,FALSE),"")</f>
        <v/>
      </c>
      <c r="R57" s="212" t="str">
        <f>IFERROR(VLOOKUP(TableHandbook[[#This Row],[UDC]],TableOMAPLING[],7,FALSE),"")</f>
        <v/>
      </c>
      <c r="S57" s="214" t="str">
        <f>IFERROR(VLOOKUP(TableHandbook[[#This Row],[UDC]],TableOCEDHE1[],7,FALSE),"")</f>
        <v/>
      </c>
      <c r="T57" s="212" t="str">
        <f>IFERROR(VLOOKUP(TableHandbook[[#This Row],[UDC]],TableOCEDHE[],7,FALSE),"")</f>
        <v/>
      </c>
      <c r="U57" s="212" t="str">
        <f>IFERROR(VLOOKUP(TableHandbook[[#This Row],[UDC]],TableOCEDUCS1[],7,FALSE),"")</f>
        <v/>
      </c>
      <c r="V57" s="212" t="str">
        <f>IFERROR(VLOOKUP(TableHandbook[[#This Row],[UDC]],TableOCEDUC[],7,FALSE),"")</f>
        <v/>
      </c>
      <c r="W57" s="212" t="str">
        <f>IFERROR(VLOOKUP(TableHandbook[[#This Row],[UDC]],TableOGEDUC[],7,FALSE),"")</f>
        <v/>
      </c>
      <c r="X57" s="212" t="str">
        <f>IFERROR(VLOOKUP(TableHandbook[[#This Row],[UDC]],TableOUMPEDUPR[],7,FALSE),"")</f>
        <v>Core</v>
      </c>
      <c r="Y57" s="212" t="str">
        <f>IFERROR(VLOOKUP(TableHandbook[[#This Row],[UDC]],TableOUMPEDUSC[],7,FALSE),"")</f>
        <v/>
      </c>
      <c r="Z57" s="214" t="str">
        <f>IFERROR(VLOOKUP(TableHandbook[[#This Row],[UDC]],TableOMEDUC[],7,FALSE),"")</f>
        <v/>
      </c>
      <c r="AA57" s="212" t="str">
        <f>IFERROR(VLOOKUP(TableHandbook[[#This Row],[UDC]],TableOSEPCULIN[],7,FALSE),"")</f>
        <v/>
      </c>
      <c r="AB57" s="212" t="str">
        <f>IFERROR(VLOOKUP(TableHandbook[[#This Row],[UDC]],TableOSEPLNTCH[],7,FALSE),"")</f>
        <v/>
      </c>
      <c r="AC57" s="212" t="str">
        <f>IFERROR(VLOOKUP(TableHandbook[[#This Row],[UDC]],TableOSEPSTEME[],7,FALSE),"")</f>
        <v/>
      </c>
    </row>
    <row r="58" spans="1:29" x14ac:dyDescent="0.25">
      <c r="A58" s="2" t="s">
        <v>268</v>
      </c>
      <c r="B58" s="3">
        <v>1</v>
      </c>
      <c r="C58" s="3" t="s">
        <v>269</v>
      </c>
      <c r="D58" s="2" t="s">
        <v>270</v>
      </c>
      <c r="E58" s="3">
        <v>25</v>
      </c>
      <c r="F58" s="242" t="s">
        <v>115</v>
      </c>
      <c r="G58" s="211" t="str">
        <f>IFERROR(IF(VLOOKUP(TableHandbook[[#This Row],[UDC]],TableAvailabilities[],2,FALSE)&gt;0,"Y",""),"")</f>
        <v/>
      </c>
      <c r="H58" s="211" t="str">
        <f>IFERROR(IF(VLOOKUP(TableHandbook[[#This Row],[UDC]],TableAvailabilities[],3,FALSE)&gt;0,"Y",""),"")</f>
        <v>Y</v>
      </c>
      <c r="I58" s="211" t="str">
        <f>IFERROR(IF(VLOOKUP(TableHandbook[[#This Row],[UDC]],TableAvailabilities[],4,FALSE)&gt;0,"Y",""),"")</f>
        <v/>
      </c>
      <c r="J58" s="211" t="str">
        <f>IFERROR(IF(VLOOKUP(TableHandbook[[#This Row],[UDC]],TableAvailabilities[],5,FALSE)&gt;0,"Y",""),"")</f>
        <v>Y</v>
      </c>
      <c r="K58" s="2"/>
      <c r="L58" s="214" t="str">
        <f>IFERROR(VLOOKUP(TableHandbook[[#This Row],[UDC]],TableOMTEACH1[],7,FALSE),"")</f>
        <v/>
      </c>
      <c r="M58" s="212" t="str">
        <f>IFERROR(VLOOKUP(TableHandbook[[#This Row],[UDC]],TableOUMPTCHEC[],7,FALSE),"")</f>
        <v/>
      </c>
      <c r="N58" s="212" t="str">
        <f>IFERROR(VLOOKUP(TableHandbook[[#This Row],[UDC]],TableOUMPTCHPE[],7,FALSE),"")</f>
        <v/>
      </c>
      <c r="O58" s="212" t="str">
        <f>IFERROR(VLOOKUP(TableHandbook[[#This Row],[UDC]],TableOUMPTCHSE[],7,FALSE),"")</f>
        <v>Option</v>
      </c>
      <c r="P58" s="214" t="str">
        <f>IFERROR(VLOOKUP(TableHandbook[[#This Row],[UDC]],TableOCTESOL1[],7,FALSE),"")</f>
        <v/>
      </c>
      <c r="Q58" s="212" t="str">
        <f>IFERROR(VLOOKUP(TableHandbook[[#This Row],[UDC]],TableOCTESOL[],7,FALSE),"")</f>
        <v/>
      </c>
      <c r="R58" s="212" t="str">
        <f>IFERROR(VLOOKUP(TableHandbook[[#This Row],[UDC]],TableOMAPLING[],7,FALSE),"")</f>
        <v/>
      </c>
      <c r="S58" s="214" t="str">
        <f>IFERROR(VLOOKUP(TableHandbook[[#This Row],[UDC]],TableOCEDHE1[],7,FALSE),"")</f>
        <v/>
      </c>
      <c r="T58" s="212" t="str">
        <f>IFERROR(VLOOKUP(TableHandbook[[#This Row],[UDC]],TableOCEDHE[],7,FALSE),"")</f>
        <v/>
      </c>
      <c r="U58" s="212" t="str">
        <f>IFERROR(VLOOKUP(TableHandbook[[#This Row],[UDC]],TableOCEDUCS1[],7,FALSE),"")</f>
        <v>Option</v>
      </c>
      <c r="V58" s="212" t="str">
        <f>IFERROR(VLOOKUP(TableHandbook[[#This Row],[UDC]],TableOCEDUC[],7,FALSE),"")</f>
        <v>Option</v>
      </c>
      <c r="W58" s="212" t="str">
        <f>IFERROR(VLOOKUP(TableHandbook[[#This Row],[UDC]],TableOGEDUC[],7,FALSE),"")</f>
        <v/>
      </c>
      <c r="X58" s="212" t="str">
        <f>IFERROR(VLOOKUP(TableHandbook[[#This Row],[UDC]],TableOUMPEDUPR[],7,FALSE),"")</f>
        <v/>
      </c>
      <c r="Y58" s="212" t="str">
        <f>IFERROR(VLOOKUP(TableHandbook[[#This Row],[UDC]],TableOUMPEDUSC[],7,FALSE),"")</f>
        <v/>
      </c>
      <c r="Z58" s="214" t="str">
        <f>IFERROR(VLOOKUP(TableHandbook[[#This Row],[UDC]],TableOMEDUC[],7,FALSE),"")</f>
        <v/>
      </c>
      <c r="AA58" s="212" t="str">
        <f>IFERROR(VLOOKUP(TableHandbook[[#This Row],[UDC]],TableOSEPCULIN[],7,FALSE),"")</f>
        <v/>
      </c>
      <c r="AB58" s="212" t="str">
        <f>IFERROR(VLOOKUP(TableHandbook[[#This Row],[UDC]],TableOSEPLNTCH[],7,FALSE),"")</f>
        <v/>
      </c>
      <c r="AC58" s="212" t="str">
        <f>IFERROR(VLOOKUP(TableHandbook[[#This Row],[UDC]],TableOSEPSTEME[],7,FALSE),"")</f>
        <v/>
      </c>
    </row>
    <row r="59" spans="1:29" x14ac:dyDescent="0.25">
      <c r="A59" s="2" t="s">
        <v>271</v>
      </c>
      <c r="B59" s="3">
        <v>2</v>
      </c>
      <c r="C59" s="3" t="s">
        <v>272</v>
      </c>
      <c r="D59" s="2" t="s">
        <v>273</v>
      </c>
      <c r="E59" s="3">
        <v>25</v>
      </c>
      <c r="F59" s="242" t="s">
        <v>115</v>
      </c>
      <c r="G59" s="211" t="str">
        <f>IFERROR(IF(VLOOKUP(TableHandbook[[#This Row],[UDC]],TableAvailabilities[],2,FALSE)&gt;0,"Y",""),"")</f>
        <v/>
      </c>
      <c r="H59" s="211" t="str">
        <f>IFERROR(IF(VLOOKUP(TableHandbook[[#This Row],[UDC]],TableAvailabilities[],3,FALSE)&gt;0,"Y",""),"")</f>
        <v/>
      </c>
      <c r="I59" s="211" t="str">
        <f>IFERROR(IF(VLOOKUP(TableHandbook[[#This Row],[UDC]],TableAvailabilities[],4,FALSE)&gt;0,"Y",""),"")</f>
        <v>Y</v>
      </c>
      <c r="J59" s="211" t="str">
        <f>IFERROR(IF(VLOOKUP(TableHandbook[[#This Row],[UDC]],TableAvailabilities[],5,FALSE)&gt;0,"Y",""),"")</f>
        <v/>
      </c>
      <c r="K59" s="2"/>
      <c r="L59" s="214" t="str">
        <f>IFERROR(VLOOKUP(TableHandbook[[#This Row],[UDC]],TableOMTEACH1[],7,FALSE),"")</f>
        <v/>
      </c>
      <c r="M59" s="212" t="str">
        <f>IFERROR(VLOOKUP(TableHandbook[[#This Row],[UDC]],TableOUMPTCHEC[],7,FALSE),"")</f>
        <v/>
      </c>
      <c r="N59" s="212" t="str">
        <f>IFERROR(VLOOKUP(TableHandbook[[#This Row],[UDC]],TableOUMPTCHPE[],7,FALSE),"")</f>
        <v/>
      </c>
      <c r="O59" s="212" t="str">
        <f>IFERROR(VLOOKUP(TableHandbook[[#This Row],[UDC]],TableOUMPTCHSE[],7,FALSE),"")</f>
        <v/>
      </c>
      <c r="P59" s="214" t="str">
        <f>IFERROR(VLOOKUP(TableHandbook[[#This Row],[UDC]],TableOCTESOL1[],7,FALSE),"")</f>
        <v/>
      </c>
      <c r="Q59" s="212" t="str">
        <f>IFERROR(VLOOKUP(TableHandbook[[#This Row],[UDC]],TableOCTESOL[],7,FALSE),"")</f>
        <v/>
      </c>
      <c r="R59" s="212" t="str">
        <f>IFERROR(VLOOKUP(TableHandbook[[#This Row],[UDC]],TableOMAPLING[],7,FALSE),"")</f>
        <v>Core</v>
      </c>
      <c r="S59" s="214" t="str">
        <f>IFERROR(VLOOKUP(TableHandbook[[#This Row],[UDC]],TableOCEDHE1[],7,FALSE),"")</f>
        <v/>
      </c>
      <c r="T59" s="212" t="str">
        <f>IFERROR(VLOOKUP(TableHandbook[[#This Row],[UDC]],TableOCEDHE[],7,FALSE),"")</f>
        <v/>
      </c>
      <c r="U59" s="212" t="str">
        <f>IFERROR(VLOOKUP(TableHandbook[[#This Row],[UDC]],TableOCEDUCS1[],7,FALSE),"")</f>
        <v/>
      </c>
      <c r="V59" s="212" t="str">
        <f>IFERROR(VLOOKUP(TableHandbook[[#This Row],[UDC]],TableOCEDUC[],7,FALSE),"")</f>
        <v/>
      </c>
      <c r="W59" s="212" t="str">
        <f>IFERROR(VLOOKUP(TableHandbook[[#This Row],[UDC]],TableOGEDUC[],7,FALSE),"")</f>
        <v/>
      </c>
      <c r="X59" s="212" t="str">
        <f>IFERROR(VLOOKUP(TableHandbook[[#This Row],[UDC]],TableOUMPEDUPR[],7,FALSE),"")</f>
        <v/>
      </c>
      <c r="Y59" s="212" t="str">
        <f>IFERROR(VLOOKUP(TableHandbook[[#This Row],[UDC]],TableOUMPEDUSC[],7,FALSE),"")</f>
        <v/>
      </c>
      <c r="Z59" s="214" t="str">
        <f>IFERROR(VLOOKUP(TableHandbook[[#This Row],[UDC]],TableOMEDUC[],7,FALSE),"")</f>
        <v>Option</v>
      </c>
      <c r="AA59" s="212" t="str">
        <f>IFERROR(VLOOKUP(TableHandbook[[#This Row],[UDC]],TableOSEPCULIN[],7,FALSE),"")</f>
        <v>Core</v>
      </c>
      <c r="AB59" s="212" t="str">
        <f>IFERROR(VLOOKUP(TableHandbook[[#This Row],[UDC]],TableOSEPLNTCH[],7,FALSE),"")</f>
        <v/>
      </c>
      <c r="AC59" s="212" t="str">
        <f>IFERROR(VLOOKUP(TableHandbook[[#This Row],[UDC]],TableOSEPSTEME[],7,FALSE),"")</f>
        <v/>
      </c>
    </row>
    <row r="60" spans="1:29" x14ac:dyDescent="0.25">
      <c r="A60" s="2" t="s">
        <v>274</v>
      </c>
      <c r="B60" s="3">
        <v>1</v>
      </c>
      <c r="C60" s="3" t="s">
        <v>275</v>
      </c>
      <c r="D60" s="2" t="s">
        <v>276</v>
      </c>
      <c r="E60" s="3">
        <v>25</v>
      </c>
      <c r="F60" s="242" t="s">
        <v>115</v>
      </c>
      <c r="G60" s="211" t="str">
        <f>IFERROR(IF(VLOOKUP(TableHandbook[[#This Row],[UDC]],TableAvailabilities[],2,FALSE)&gt;0,"Y",""),"")</f>
        <v/>
      </c>
      <c r="H60" s="211" t="str">
        <f>IFERROR(IF(VLOOKUP(TableHandbook[[#This Row],[UDC]],TableAvailabilities[],3,FALSE)&gt;0,"Y",""),"")</f>
        <v>Y</v>
      </c>
      <c r="I60" s="211" t="str">
        <f>IFERROR(IF(VLOOKUP(TableHandbook[[#This Row],[UDC]],TableAvailabilities[],4,FALSE)&gt;0,"Y",""),"")</f>
        <v/>
      </c>
      <c r="J60" s="211" t="str">
        <f>IFERROR(IF(VLOOKUP(TableHandbook[[#This Row],[UDC]],TableAvailabilities[],5,FALSE)&gt;0,"Y",""),"")</f>
        <v>Y</v>
      </c>
      <c r="K60" s="2"/>
      <c r="L60" s="214" t="str">
        <f>IFERROR(VLOOKUP(TableHandbook[[#This Row],[UDC]],TableOMTEACH1[],7,FALSE),"")</f>
        <v/>
      </c>
      <c r="M60" s="212" t="str">
        <f>IFERROR(VLOOKUP(TableHandbook[[#This Row],[UDC]],TableOUMPTCHEC[],7,FALSE),"")</f>
        <v/>
      </c>
      <c r="N60" s="212" t="str">
        <f>IFERROR(VLOOKUP(TableHandbook[[#This Row],[UDC]],TableOUMPTCHPE[],7,FALSE),"")</f>
        <v/>
      </c>
      <c r="O60" s="212" t="str">
        <f>IFERROR(VLOOKUP(TableHandbook[[#This Row],[UDC]],TableOUMPTCHSE[],7,FALSE),"")</f>
        <v/>
      </c>
      <c r="P60" s="214" t="str">
        <f>IFERROR(VLOOKUP(TableHandbook[[#This Row],[UDC]],TableOCTESOL1[],7,FALSE),"")</f>
        <v/>
      </c>
      <c r="Q60" s="212" t="str">
        <f>IFERROR(VLOOKUP(TableHandbook[[#This Row],[UDC]],TableOCTESOL[],7,FALSE),"")</f>
        <v/>
      </c>
      <c r="R60" s="212" t="str">
        <f>IFERROR(VLOOKUP(TableHandbook[[#This Row],[UDC]],TableOMAPLING[],7,FALSE),"")</f>
        <v>Core</v>
      </c>
      <c r="S60" s="214" t="str">
        <f>IFERROR(VLOOKUP(TableHandbook[[#This Row],[UDC]],TableOCEDHE1[],7,FALSE),"")</f>
        <v/>
      </c>
      <c r="T60" s="212" t="str">
        <f>IFERROR(VLOOKUP(TableHandbook[[#This Row],[UDC]],TableOCEDHE[],7,FALSE),"")</f>
        <v/>
      </c>
      <c r="U60" s="212" t="str">
        <f>IFERROR(VLOOKUP(TableHandbook[[#This Row],[UDC]],TableOCEDUCS1[],7,FALSE),"")</f>
        <v/>
      </c>
      <c r="V60" s="212" t="str">
        <f>IFERROR(VLOOKUP(TableHandbook[[#This Row],[UDC]],TableOCEDUC[],7,FALSE),"")</f>
        <v/>
      </c>
      <c r="W60" s="212" t="str">
        <f>IFERROR(VLOOKUP(TableHandbook[[#This Row],[UDC]],TableOGEDUC[],7,FALSE),"")</f>
        <v/>
      </c>
      <c r="X60" s="212" t="str">
        <f>IFERROR(VLOOKUP(TableHandbook[[#This Row],[UDC]],TableOUMPEDUPR[],7,FALSE),"")</f>
        <v/>
      </c>
      <c r="Y60" s="212" t="str">
        <f>IFERROR(VLOOKUP(TableHandbook[[#This Row],[UDC]],TableOUMPEDUSC[],7,FALSE),"")</f>
        <v/>
      </c>
      <c r="Z60" s="214" t="str">
        <f>IFERROR(VLOOKUP(TableHandbook[[#This Row],[UDC]],TableOMEDUC[],7,FALSE),"")</f>
        <v/>
      </c>
      <c r="AA60" s="212" t="str">
        <f>IFERROR(VLOOKUP(TableHandbook[[#This Row],[UDC]],TableOSEPCULIN[],7,FALSE),"")</f>
        <v/>
      </c>
      <c r="AB60" s="212" t="str">
        <f>IFERROR(VLOOKUP(TableHandbook[[#This Row],[UDC]],TableOSEPLNTCH[],7,FALSE),"")</f>
        <v/>
      </c>
      <c r="AC60" s="212" t="str">
        <f>IFERROR(VLOOKUP(TableHandbook[[#This Row],[UDC]],TableOSEPSTEME[],7,FALSE),"")</f>
        <v/>
      </c>
    </row>
    <row r="61" spans="1:29" x14ac:dyDescent="0.25">
      <c r="A61" s="2" t="s">
        <v>277</v>
      </c>
      <c r="B61" s="3">
        <v>2</v>
      </c>
      <c r="C61" s="3" t="s">
        <v>278</v>
      </c>
      <c r="D61" s="2" t="s">
        <v>279</v>
      </c>
      <c r="E61" s="3">
        <v>25</v>
      </c>
      <c r="F61" s="242" t="s">
        <v>115</v>
      </c>
      <c r="G61" s="211" t="str">
        <f>IFERROR(IF(VLOOKUP(TableHandbook[[#This Row],[UDC]],TableAvailabilities[],2,FALSE)&gt;0,"Y",""),"")</f>
        <v>Y</v>
      </c>
      <c r="H61" s="211" t="str">
        <f>IFERROR(IF(VLOOKUP(TableHandbook[[#This Row],[UDC]],TableAvailabilities[],3,FALSE)&gt;0,"Y",""),"")</f>
        <v/>
      </c>
      <c r="I61" s="211" t="str">
        <f>IFERROR(IF(VLOOKUP(TableHandbook[[#This Row],[UDC]],TableAvailabilities[],4,FALSE)&gt;0,"Y",""),"")</f>
        <v>Y</v>
      </c>
      <c r="J61" s="211" t="str">
        <f>IFERROR(IF(VLOOKUP(TableHandbook[[#This Row],[UDC]],TableAvailabilities[],5,FALSE)&gt;0,"Y",""),"")</f>
        <v/>
      </c>
      <c r="K61" s="2"/>
      <c r="L61" s="214" t="str">
        <f>IFERROR(VLOOKUP(TableHandbook[[#This Row],[UDC]],TableOMTEACH1[],7,FALSE),"")</f>
        <v/>
      </c>
      <c r="M61" s="212" t="str">
        <f>IFERROR(VLOOKUP(TableHandbook[[#This Row],[UDC]],TableOUMPTCHEC[],7,FALSE),"")</f>
        <v/>
      </c>
      <c r="N61" s="212" t="str">
        <f>IFERROR(VLOOKUP(TableHandbook[[#This Row],[UDC]],TableOUMPTCHPE[],7,FALSE),"")</f>
        <v/>
      </c>
      <c r="O61" s="212" t="str">
        <f>IFERROR(VLOOKUP(TableHandbook[[#This Row],[UDC]],TableOUMPTCHSE[],7,FALSE),"")</f>
        <v/>
      </c>
      <c r="P61" s="214" t="str">
        <f>IFERROR(VLOOKUP(TableHandbook[[#This Row],[UDC]],TableOCTESOL1[],7,FALSE),"")</f>
        <v/>
      </c>
      <c r="Q61" s="212" t="str">
        <f>IFERROR(VLOOKUP(TableHandbook[[#This Row],[UDC]],TableOCTESOL[],7,FALSE),"")</f>
        <v/>
      </c>
      <c r="R61" s="212" t="str">
        <f>IFERROR(VLOOKUP(TableHandbook[[#This Row],[UDC]],TableOMAPLING[],7,FALSE),"")</f>
        <v/>
      </c>
      <c r="S61" s="214" t="str">
        <f>IFERROR(VLOOKUP(TableHandbook[[#This Row],[UDC]],TableOCEDHE1[],7,FALSE),"")</f>
        <v/>
      </c>
      <c r="T61" s="212" t="str">
        <f>IFERROR(VLOOKUP(TableHandbook[[#This Row],[UDC]],TableOCEDHE[],7,FALSE),"")</f>
        <v/>
      </c>
      <c r="U61" s="212" t="str">
        <f>IFERROR(VLOOKUP(TableHandbook[[#This Row],[UDC]],TableOCEDUCS1[],7,FALSE),"")</f>
        <v/>
      </c>
      <c r="V61" s="212" t="str">
        <f>IFERROR(VLOOKUP(TableHandbook[[#This Row],[UDC]],TableOCEDUC[],7,FALSE),"")</f>
        <v/>
      </c>
      <c r="W61" s="212" t="str">
        <f>IFERROR(VLOOKUP(TableHandbook[[#This Row],[UDC]],TableOGEDUC[],7,FALSE),"")</f>
        <v/>
      </c>
      <c r="X61" s="212" t="str">
        <f>IFERROR(VLOOKUP(TableHandbook[[#This Row],[UDC]],TableOUMPEDUPR[],7,FALSE),"")</f>
        <v/>
      </c>
      <c r="Y61" s="212" t="str">
        <f>IFERROR(VLOOKUP(TableHandbook[[#This Row],[UDC]],TableOUMPEDUSC[],7,FALSE),"")</f>
        <v/>
      </c>
      <c r="Z61" s="214" t="str">
        <f>IFERROR(VLOOKUP(TableHandbook[[#This Row],[UDC]],TableOMEDUC[],7,FALSE),"")</f>
        <v>Core</v>
      </c>
      <c r="AA61" s="212" t="str">
        <f>IFERROR(VLOOKUP(TableHandbook[[#This Row],[UDC]],TableOSEPCULIN[],7,FALSE),"")</f>
        <v/>
      </c>
      <c r="AB61" s="212" t="str">
        <f>IFERROR(VLOOKUP(TableHandbook[[#This Row],[UDC]],TableOSEPLNTCH[],7,FALSE),"")</f>
        <v/>
      </c>
      <c r="AC61" s="212" t="str">
        <f>IFERROR(VLOOKUP(TableHandbook[[#This Row],[UDC]],TableOSEPSTEME[],7,FALSE),"")</f>
        <v/>
      </c>
    </row>
    <row r="62" spans="1:29" x14ac:dyDescent="0.25">
      <c r="A62" s="2" t="s">
        <v>280</v>
      </c>
      <c r="B62" s="3">
        <v>2</v>
      </c>
      <c r="C62" s="3" t="s">
        <v>281</v>
      </c>
      <c r="D62" s="2" t="s">
        <v>282</v>
      </c>
      <c r="E62" s="3">
        <v>50</v>
      </c>
      <c r="F62" s="242" t="s">
        <v>283</v>
      </c>
      <c r="G62" s="211" t="str">
        <f>IFERROR(IF(VLOOKUP(TableHandbook[[#This Row],[UDC]],TableAvailabilities[],2,FALSE)&gt;0,"Y",""),"")</f>
        <v/>
      </c>
      <c r="H62" s="211" t="str">
        <f>IFERROR(IF(VLOOKUP(TableHandbook[[#This Row],[UDC]],TableAvailabilities[],3,FALSE)&gt;0,"Y",""),"")</f>
        <v>Y</v>
      </c>
      <c r="I62" s="211" t="str">
        <f>IFERROR(IF(VLOOKUP(TableHandbook[[#This Row],[UDC]],TableAvailabilities[],4,FALSE)&gt;0,"Y",""),"")</f>
        <v/>
      </c>
      <c r="J62" s="211" t="str">
        <f>IFERROR(IF(VLOOKUP(TableHandbook[[#This Row],[UDC]],TableAvailabilities[],5,FALSE)&gt;0,"Y",""),"")</f>
        <v>Y</v>
      </c>
      <c r="K62" s="2"/>
      <c r="L62" s="214" t="str">
        <f>IFERROR(VLOOKUP(TableHandbook[[#This Row],[UDC]],TableOMTEACH1[],7,FALSE),"")</f>
        <v/>
      </c>
      <c r="M62" s="212" t="str">
        <f>IFERROR(VLOOKUP(TableHandbook[[#This Row],[UDC]],TableOUMPTCHEC[],7,FALSE),"")</f>
        <v/>
      </c>
      <c r="N62" s="212" t="str">
        <f>IFERROR(VLOOKUP(TableHandbook[[#This Row],[UDC]],TableOUMPTCHPE[],7,FALSE),"")</f>
        <v/>
      </c>
      <c r="O62" s="212" t="str">
        <f>IFERROR(VLOOKUP(TableHandbook[[#This Row],[UDC]],TableOUMPTCHSE[],7,FALSE),"")</f>
        <v/>
      </c>
      <c r="P62" s="214" t="str">
        <f>IFERROR(VLOOKUP(TableHandbook[[#This Row],[UDC]],TableOCTESOL1[],7,FALSE),"")</f>
        <v/>
      </c>
      <c r="Q62" s="212" t="str">
        <f>IFERROR(VLOOKUP(TableHandbook[[#This Row],[UDC]],TableOCTESOL[],7,FALSE),"")</f>
        <v/>
      </c>
      <c r="R62" s="212" t="str">
        <f>IFERROR(VLOOKUP(TableHandbook[[#This Row],[UDC]],TableOMAPLING[],7,FALSE),"")</f>
        <v>Core</v>
      </c>
      <c r="S62" s="214" t="str">
        <f>IFERROR(VLOOKUP(TableHandbook[[#This Row],[UDC]],TableOCEDHE1[],7,FALSE),"")</f>
        <v/>
      </c>
      <c r="T62" s="212" t="str">
        <f>IFERROR(VLOOKUP(TableHandbook[[#This Row],[UDC]],TableOCEDHE[],7,FALSE),"")</f>
        <v/>
      </c>
      <c r="U62" s="212" t="str">
        <f>IFERROR(VLOOKUP(TableHandbook[[#This Row],[UDC]],TableOCEDUCS1[],7,FALSE),"")</f>
        <v/>
      </c>
      <c r="V62" s="212" t="str">
        <f>IFERROR(VLOOKUP(TableHandbook[[#This Row],[UDC]],TableOCEDUC[],7,FALSE),"")</f>
        <v/>
      </c>
      <c r="W62" s="212" t="str">
        <f>IFERROR(VLOOKUP(TableHandbook[[#This Row],[UDC]],TableOGEDUC[],7,FALSE),"")</f>
        <v/>
      </c>
      <c r="X62" s="212" t="str">
        <f>IFERROR(VLOOKUP(TableHandbook[[#This Row],[UDC]],TableOUMPEDUPR[],7,FALSE),"")</f>
        <v/>
      </c>
      <c r="Y62" s="212" t="str">
        <f>IFERROR(VLOOKUP(TableHandbook[[#This Row],[UDC]],TableOUMPEDUSC[],7,FALSE),"")</f>
        <v/>
      </c>
      <c r="Z62" s="214" t="str">
        <f>IFERROR(VLOOKUP(TableHandbook[[#This Row],[UDC]],TableOMEDUC[],7,FALSE),"")</f>
        <v>Core</v>
      </c>
      <c r="AA62" s="212" t="str">
        <f>IFERROR(VLOOKUP(TableHandbook[[#This Row],[UDC]],TableOSEPCULIN[],7,FALSE),"")</f>
        <v/>
      </c>
      <c r="AB62" s="212" t="str">
        <f>IFERROR(VLOOKUP(TableHandbook[[#This Row],[UDC]],TableOSEPLNTCH[],7,FALSE),"")</f>
        <v/>
      </c>
      <c r="AC62" s="212" t="str">
        <f>IFERROR(VLOOKUP(TableHandbook[[#This Row],[UDC]],TableOSEPSTEME[],7,FALSE),"")</f>
        <v/>
      </c>
    </row>
    <row r="63" spans="1:29" x14ac:dyDescent="0.25">
      <c r="A63" s="2" t="s">
        <v>284</v>
      </c>
      <c r="B63" s="3">
        <v>1</v>
      </c>
      <c r="C63" s="3" t="s">
        <v>285</v>
      </c>
      <c r="D63" s="2" t="s">
        <v>286</v>
      </c>
      <c r="E63" s="3">
        <v>25</v>
      </c>
      <c r="F63" s="242" t="s">
        <v>115</v>
      </c>
      <c r="G63" s="211" t="str">
        <f>IFERROR(IF(VLOOKUP(TableHandbook[[#This Row],[UDC]],TableAvailabilities[],2,FALSE)&gt;0,"Y",""),"")</f>
        <v/>
      </c>
      <c r="H63" s="211" t="str">
        <f>IFERROR(IF(VLOOKUP(TableHandbook[[#This Row],[UDC]],TableAvailabilities[],3,FALSE)&gt;0,"Y",""),"")</f>
        <v>Y</v>
      </c>
      <c r="I63" s="211" t="str">
        <f>IFERROR(IF(VLOOKUP(TableHandbook[[#This Row],[UDC]],TableAvailabilities[],4,FALSE)&gt;0,"Y",""),"")</f>
        <v/>
      </c>
      <c r="J63" s="211" t="str">
        <f>IFERROR(IF(VLOOKUP(TableHandbook[[#This Row],[UDC]],TableAvailabilities[],5,FALSE)&gt;0,"Y",""),"")</f>
        <v>Y</v>
      </c>
      <c r="K63" s="2"/>
      <c r="L63" s="214" t="str">
        <f>IFERROR(VLOOKUP(TableHandbook[[#This Row],[UDC]],TableOMTEACH1[],7,FALSE),"")</f>
        <v/>
      </c>
      <c r="M63" s="212" t="str">
        <f>IFERROR(VLOOKUP(TableHandbook[[#This Row],[UDC]],TableOUMPTCHEC[],7,FALSE),"")</f>
        <v/>
      </c>
      <c r="N63" s="212" t="str">
        <f>IFERROR(VLOOKUP(TableHandbook[[#This Row],[UDC]],TableOUMPTCHPE[],7,FALSE),"")</f>
        <v/>
      </c>
      <c r="O63" s="212" t="str">
        <f>IFERROR(VLOOKUP(TableHandbook[[#This Row],[UDC]],TableOUMPTCHSE[],7,FALSE),"")</f>
        <v/>
      </c>
      <c r="P63" s="214" t="str">
        <f>IFERROR(VLOOKUP(TableHandbook[[#This Row],[UDC]],TableOCTESOL1[],7,FALSE),"")</f>
        <v/>
      </c>
      <c r="Q63" s="212" t="str">
        <f>IFERROR(VLOOKUP(TableHandbook[[#This Row],[UDC]],TableOCTESOL[],7,FALSE),"")</f>
        <v/>
      </c>
      <c r="R63" s="212" t="str">
        <f>IFERROR(VLOOKUP(TableHandbook[[#This Row],[UDC]],TableOMAPLING[],7,FALSE),"")</f>
        <v>Core</v>
      </c>
      <c r="S63" s="214" t="str">
        <f>IFERROR(VLOOKUP(TableHandbook[[#This Row],[UDC]],TableOCEDHE1[],7,FALSE),"")</f>
        <v/>
      </c>
      <c r="T63" s="212" t="str">
        <f>IFERROR(VLOOKUP(TableHandbook[[#This Row],[UDC]],TableOCEDHE[],7,FALSE),"")</f>
        <v/>
      </c>
      <c r="U63" s="212" t="str">
        <f>IFERROR(VLOOKUP(TableHandbook[[#This Row],[UDC]],TableOCEDUCS1[],7,FALSE),"")</f>
        <v/>
      </c>
      <c r="V63" s="212" t="str">
        <f>IFERROR(VLOOKUP(TableHandbook[[#This Row],[UDC]],TableOCEDUC[],7,FALSE),"")</f>
        <v/>
      </c>
      <c r="W63" s="212" t="str">
        <f>IFERROR(VLOOKUP(TableHandbook[[#This Row],[UDC]],TableOGEDUC[],7,FALSE),"")</f>
        <v/>
      </c>
      <c r="X63" s="212" t="str">
        <f>IFERROR(VLOOKUP(TableHandbook[[#This Row],[UDC]],TableOUMPEDUPR[],7,FALSE),"")</f>
        <v/>
      </c>
      <c r="Y63" s="212" t="str">
        <f>IFERROR(VLOOKUP(TableHandbook[[#This Row],[UDC]],TableOUMPEDUSC[],7,FALSE),"")</f>
        <v/>
      </c>
      <c r="Z63" s="214" t="str">
        <f>IFERROR(VLOOKUP(TableHandbook[[#This Row],[UDC]],TableOMEDUC[],7,FALSE),"")</f>
        <v/>
      </c>
      <c r="AA63" s="212" t="str">
        <f>IFERROR(VLOOKUP(TableHandbook[[#This Row],[UDC]],TableOSEPCULIN[],7,FALSE),"")</f>
        <v/>
      </c>
      <c r="AB63" s="212" t="str">
        <f>IFERROR(VLOOKUP(TableHandbook[[#This Row],[UDC]],TableOSEPLNTCH[],7,FALSE),"")</f>
        <v/>
      </c>
      <c r="AC63" s="212" t="str">
        <f>IFERROR(VLOOKUP(TableHandbook[[#This Row],[UDC]],TableOSEPSTEME[],7,FALSE),"")</f>
        <v/>
      </c>
    </row>
    <row r="64" spans="1:29" x14ac:dyDescent="0.25">
      <c r="A64" s="2" t="s">
        <v>287</v>
      </c>
      <c r="B64" s="3">
        <v>1</v>
      </c>
      <c r="C64" s="3" t="s">
        <v>288</v>
      </c>
      <c r="D64" s="2" t="s">
        <v>289</v>
      </c>
      <c r="E64" s="3">
        <v>25</v>
      </c>
      <c r="F64" s="242" t="s">
        <v>115</v>
      </c>
      <c r="G64" s="211" t="str">
        <f>IFERROR(IF(VLOOKUP(TableHandbook[[#This Row],[UDC]],TableAvailabilities[],2,FALSE)&gt;0,"Y",""),"")</f>
        <v>Y</v>
      </c>
      <c r="H64" s="211" t="str">
        <f>IFERROR(IF(VLOOKUP(TableHandbook[[#This Row],[UDC]],TableAvailabilities[],3,FALSE)&gt;0,"Y",""),"")</f>
        <v/>
      </c>
      <c r="I64" s="211" t="str">
        <f>IFERROR(IF(VLOOKUP(TableHandbook[[#This Row],[UDC]],TableAvailabilities[],4,FALSE)&gt;0,"Y",""),"")</f>
        <v>Y</v>
      </c>
      <c r="J64" s="211" t="str">
        <f>IFERROR(IF(VLOOKUP(TableHandbook[[#This Row],[UDC]],TableAvailabilities[],5,FALSE)&gt;0,"Y",""),"")</f>
        <v/>
      </c>
      <c r="K64" s="2"/>
      <c r="L64" s="214" t="str">
        <f>IFERROR(VLOOKUP(TableHandbook[[#This Row],[UDC]],TableOMTEACH1[],7,FALSE),"")</f>
        <v/>
      </c>
      <c r="M64" s="212" t="str">
        <f>IFERROR(VLOOKUP(TableHandbook[[#This Row],[UDC]],TableOUMPTCHEC[],7,FALSE),"")</f>
        <v/>
      </c>
      <c r="N64" s="212" t="str">
        <f>IFERROR(VLOOKUP(TableHandbook[[#This Row],[UDC]],TableOUMPTCHPE[],7,FALSE),"")</f>
        <v/>
      </c>
      <c r="O64" s="212" t="str">
        <f>IFERROR(VLOOKUP(TableHandbook[[#This Row],[UDC]],TableOUMPTCHSE[],7,FALSE),"")</f>
        <v/>
      </c>
      <c r="P64" s="214" t="str">
        <f>IFERROR(VLOOKUP(TableHandbook[[#This Row],[UDC]],TableOCTESOL1[],7,FALSE),"")</f>
        <v/>
      </c>
      <c r="Q64" s="212" t="str">
        <f>IFERROR(VLOOKUP(TableHandbook[[#This Row],[UDC]],TableOCTESOL[],7,FALSE),"")</f>
        <v/>
      </c>
      <c r="R64" s="212" t="str">
        <f>IFERROR(VLOOKUP(TableHandbook[[#This Row],[UDC]],TableOMAPLING[],7,FALSE),"")</f>
        <v>Core</v>
      </c>
      <c r="S64" s="214" t="str">
        <f>IFERROR(VLOOKUP(TableHandbook[[#This Row],[UDC]],TableOCEDHE1[],7,FALSE),"")</f>
        <v/>
      </c>
      <c r="T64" s="212" t="str">
        <f>IFERROR(VLOOKUP(TableHandbook[[#This Row],[UDC]],TableOCEDHE[],7,FALSE),"")</f>
        <v/>
      </c>
      <c r="U64" s="212" t="str">
        <f>IFERROR(VLOOKUP(TableHandbook[[#This Row],[UDC]],TableOCEDUCS1[],7,FALSE),"")</f>
        <v/>
      </c>
      <c r="V64" s="212" t="str">
        <f>IFERROR(VLOOKUP(TableHandbook[[#This Row],[UDC]],TableOCEDUC[],7,FALSE),"")</f>
        <v/>
      </c>
      <c r="W64" s="212" t="str">
        <f>IFERROR(VLOOKUP(TableHandbook[[#This Row],[UDC]],TableOGEDUC[],7,FALSE),"")</f>
        <v/>
      </c>
      <c r="X64" s="212" t="str">
        <f>IFERROR(VLOOKUP(TableHandbook[[#This Row],[UDC]],TableOUMPEDUPR[],7,FALSE),"")</f>
        <v/>
      </c>
      <c r="Y64" s="212" t="str">
        <f>IFERROR(VLOOKUP(TableHandbook[[#This Row],[UDC]],TableOUMPEDUSC[],7,FALSE),"")</f>
        <v/>
      </c>
      <c r="Z64" s="214" t="str">
        <f>IFERROR(VLOOKUP(TableHandbook[[#This Row],[UDC]],TableOMEDUC[],7,FALSE),"")</f>
        <v/>
      </c>
      <c r="AA64" s="212" t="str">
        <f>IFERROR(VLOOKUP(TableHandbook[[#This Row],[UDC]],TableOSEPCULIN[],7,FALSE),"")</f>
        <v/>
      </c>
      <c r="AB64" s="212" t="str">
        <f>IFERROR(VLOOKUP(TableHandbook[[#This Row],[UDC]],TableOSEPLNTCH[],7,FALSE),"")</f>
        <v/>
      </c>
      <c r="AC64" s="212" t="str">
        <f>IFERROR(VLOOKUP(TableHandbook[[#This Row],[UDC]],TableOSEPSTEME[],7,FALSE),"")</f>
        <v/>
      </c>
    </row>
    <row r="65" spans="1:29" x14ac:dyDescent="0.25">
      <c r="A65" s="2" t="s">
        <v>290</v>
      </c>
      <c r="B65" s="3">
        <v>1</v>
      </c>
      <c r="C65" s="3" t="s">
        <v>291</v>
      </c>
      <c r="D65" s="2" t="s">
        <v>292</v>
      </c>
      <c r="E65" s="3">
        <v>25</v>
      </c>
      <c r="F65" s="242" t="s">
        <v>115</v>
      </c>
      <c r="G65" s="211" t="str">
        <f>IFERROR(IF(VLOOKUP(TableHandbook[[#This Row],[UDC]],TableAvailabilities[],2,FALSE)&gt;0,"Y",""),"")</f>
        <v/>
      </c>
      <c r="H65" s="211" t="str">
        <f>IFERROR(IF(VLOOKUP(TableHandbook[[#This Row],[UDC]],TableAvailabilities[],3,FALSE)&gt;0,"Y",""),"")</f>
        <v>Y</v>
      </c>
      <c r="I65" s="211" t="str">
        <f>IFERROR(IF(VLOOKUP(TableHandbook[[#This Row],[UDC]],TableAvailabilities[],4,FALSE)&gt;0,"Y",""),"")</f>
        <v/>
      </c>
      <c r="J65" s="211" t="str">
        <f>IFERROR(IF(VLOOKUP(TableHandbook[[#This Row],[UDC]],TableAvailabilities[],5,FALSE)&gt;0,"Y",""),"")</f>
        <v>Y</v>
      </c>
      <c r="K65" s="2"/>
      <c r="L65" s="214" t="str">
        <f>IFERROR(VLOOKUP(TableHandbook[[#This Row],[UDC]],TableOMTEACH1[],7,FALSE),"")</f>
        <v/>
      </c>
      <c r="M65" s="212" t="str">
        <f>IFERROR(VLOOKUP(TableHandbook[[#This Row],[UDC]],TableOUMPTCHEC[],7,FALSE),"")</f>
        <v/>
      </c>
      <c r="N65" s="212" t="str">
        <f>IFERROR(VLOOKUP(TableHandbook[[#This Row],[UDC]],TableOUMPTCHPE[],7,FALSE),"")</f>
        <v/>
      </c>
      <c r="O65" s="212" t="str">
        <f>IFERROR(VLOOKUP(TableHandbook[[#This Row],[UDC]],TableOUMPTCHSE[],7,FALSE),"")</f>
        <v/>
      </c>
      <c r="P65" s="214" t="str">
        <f>IFERROR(VLOOKUP(TableHandbook[[#This Row],[UDC]],TableOCTESOL1[],7,FALSE),"")</f>
        <v/>
      </c>
      <c r="Q65" s="212" t="str">
        <f>IFERROR(VLOOKUP(TableHandbook[[#This Row],[UDC]],TableOCTESOL[],7,FALSE),"")</f>
        <v/>
      </c>
      <c r="R65" s="212" t="str">
        <f>IFERROR(VLOOKUP(TableHandbook[[#This Row],[UDC]],TableOMAPLING[],7,FALSE),"")</f>
        <v/>
      </c>
      <c r="S65" s="214" t="str">
        <f>IFERROR(VLOOKUP(TableHandbook[[#This Row],[UDC]],TableOCEDHE1[],7,FALSE),"")</f>
        <v/>
      </c>
      <c r="T65" s="212" t="str">
        <f>IFERROR(VLOOKUP(TableHandbook[[#This Row],[UDC]],TableOCEDHE[],7,FALSE),"")</f>
        <v/>
      </c>
      <c r="U65" s="212" t="str">
        <f>IFERROR(VLOOKUP(TableHandbook[[#This Row],[UDC]],TableOCEDUCS1[],7,FALSE),"")</f>
        <v/>
      </c>
      <c r="V65" s="212" t="str">
        <f>IFERROR(VLOOKUP(TableHandbook[[#This Row],[UDC]],TableOCEDUC[],7,FALSE),"")</f>
        <v/>
      </c>
      <c r="W65" s="212" t="str">
        <f>IFERROR(VLOOKUP(TableHandbook[[#This Row],[UDC]],TableOGEDUC[],7,FALSE),"")</f>
        <v/>
      </c>
      <c r="X65" s="212" t="str">
        <f>IFERROR(VLOOKUP(TableHandbook[[#This Row],[UDC]],TableOUMPEDUPR[],7,FALSE),"")</f>
        <v/>
      </c>
      <c r="Y65" s="212" t="str">
        <f>IFERROR(VLOOKUP(TableHandbook[[#This Row],[UDC]],TableOUMPEDUSC[],7,FALSE),"")</f>
        <v/>
      </c>
      <c r="Z65" s="214" t="str">
        <f>IFERROR(VLOOKUP(TableHandbook[[#This Row],[UDC]],TableOMEDUC[],7,FALSE),"")</f>
        <v>Core</v>
      </c>
      <c r="AA65" s="212" t="str">
        <f>IFERROR(VLOOKUP(TableHandbook[[#This Row],[UDC]],TableOSEPCULIN[],7,FALSE),"")</f>
        <v/>
      </c>
      <c r="AB65" s="212" t="str">
        <f>IFERROR(VLOOKUP(TableHandbook[[#This Row],[UDC]],TableOSEPLNTCH[],7,FALSE),"")</f>
        <v/>
      </c>
      <c r="AC65" s="212" t="str">
        <f>IFERROR(VLOOKUP(TableHandbook[[#This Row],[UDC]],TableOSEPSTEME[],7,FALSE),"")</f>
        <v/>
      </c>
    </row>
    <row r="66" spans="1:29" x14ac:dyDescent="0.25">
      <c r="A66" s="2" t="s">
        <v>293</v>
      </c>
      <c r="B66" s="3">
        <v>1</v>
      </c>
      <c r="C66" s="3" t="s">
        <v>294</v>
      </c>
      <c r="D66" s="2" t="s">
        <v>295</v>
      </c>
      <c r="E66" s="3">
        <v>25</v>
      </c>
      <c r="F66" s="242" t="s">
        <v>115</v>
      </c>
      <c r="G66" s="211" t="str">
        <f>IFERROR(IF(VLOOKUP(TableHandbook[[#This Row],[UDC]],TableAvailabilities[],2,FALSE)&gt;0,"Y",""),"")</f>
        <v/>
      </c>
      <c r="H66" s="211" t="str">
        <f>IFERROR(IF(VLOOKUP(TableHandbook[[#This Row],[UDC]],TableAvailabilities[],3,FALSE)&gt;0,"Y",""),"")</f>
        <v/>
      </c>
      <c r="I66" s="211" t="str">
        <f>IFERROR(IF(VLOOKUP(TableHandbook[[#This Row],[UDC]],TableAvailabilities[],4,FALSE)&gt;0,"Y",""),"")</f>
        <v>Y</v>
      </c>
      <c r="J66" s="211" t="str">
        <f>IFERROR(IF(VLOOKUP(TableHandbook[[#This Row],[UDC]],TableAvailabilities[],5,FALSE)&gt;0,"Y",""),"")</f>
        <v/>
      </c>
      <c r="K66" s="2"/>
      <c r="L66" s="214" t="str">
        <f>IFERROR(VLOOKUP(TableHandbook[[#This Row],[UDC]],TableOMTEACH1[],7,FALSE),"")</f>
        <v/>
      </c>
      <c r="M66" s="212" t="str">
        <f>IFERROR(VLOOKUP(TableHandbook[[#This Row],[UDC]],TableOUMPTCHEC[],7,FALSE),"")</f>
        <v/>
      </c>
      <c r="N66" s="212" t="str">
        <f>IFERROR(VLOOKUP(TableHandbook[[#This Row],[UDC]],TableOUMPTCHPE[],7,FALSE),"")</f>
        <v/>
      </c>
      <c r="O66" s="212" t="str">
        <f>IFERROR(VLOOKUP(TableHandbook[[#This Row],[UDC]],TableOUMPTCHSE[],7,FALSE),"")</f>
        <v/>
      </c>
      <c r="P66" s="214" t="str">
        <f>IFERROR(VLOOKUP(TableHandbook[[#This Row],[UDC]],TableOCTESOL1[],7,FALSE),"")</f>
        <v/>
      </c>
      <c r="Q66" s="212" t="str">
        <f>IFERROR(VLOOKUP(TableHandbook[[#This Row],[UDC]],TableOCTESOL[],7,FALSE),"")</f>
        <v/>
      </c>
      <c r="R66" s="212" t="str">
        <f>IFERROR(VLOOKUP(TableHandbook[[#This Row],[UDC]],TableOMAPLING[],7,FALSE),"")</f>
        <v/>
      </c>
      <c r="S66" s="214" t="str">
        <f>IFERROR(VLOOKUP(TableHandbook[[#This Row],[UDC]],TableOCEDHE1[],7,FALSE),"")</f>
        <v/>
      </c>
      <c r="T66" s="212" t="str">
        <f>IFERROR(VLOOKUP(TableHandbook[[#This Row],[UDC]],TableOCEDHE[],7,FALSE),"")</f>
        <v/>
      </c>
      <c r="U66" s="212" t="str">
        <f>IFERROR(VLOOKUP(TableHandbook[[#This Row],[UDC]],TableOCEDUCS1[],7,FALSE),"")</f>
        <v/>
      </c>
      <c r="V66" s="212" t="str">
        <f>IFERROR(VLOOKUP(TableHandbook[[#This Row],[UDC]],TableOCEDUC[],7,FALSE),"")</f>
        <v/>
      </c>
      <c r="W66" s="212" t="str">
        <f>IFERROR(VLOOKUP(TableHandbook[[#This Row],[UDC]],TableOGEDUC[],7,FALSE),"")</f>
        <v/>
      </c>
      <c r="X66" s="212" t="str">
        <f>IFERROR(VLOOKUP(TableHandbook[[#This Row],[UDC]],TableOUMPEDUPR[],7,FALSE),"")</f>
        <v/>
      </c>
      <c r="Y66" s="212" t="str">
        <f>IFERROR(VLOOKUP(TableHandbook[[#This Row],[UDC]],TableOUMPEDUSC[],7,FALSE),"")</f>
        <v/>
      </c>
      <c r="Z66" s="214" t="str">
        <f>IFERROR(VLOOKUP(TableHandbook[[#This Row],[UDC]],TableOMEDUC[],7,FALSE),"")</f>
        <v>Option</v>
      </c>
      <c r="AA66" s="212" t="str">
        <f>IFERROR(VLOOKUP(TableHandbook[[#This Row],[UDC]],TableOSEPCULIN[],7,FALSE),"")</f>
        <v/>
      </c>
      <c r="AB66" s="212" t="str">
        <f>IFERROR(VLOOKUP(TableHandbook[[#This Row],[UDC]],TableOSEPLNTCH[],7,FALSE),"")</f>
        <v/>
      </c>
      <c r="AC66" s="212" t="str">
        <f>IFERROR(VLOOKUP(TableHandbook[[#This Row],[UDC]],TableOSEPSTEME[],7,FALSE),"")</f>
        <v>Core</v>
      </c>
    </row>
    <row r="67" spans="1:29" x14ac:dyDescent="0.25">
      <c r="A67" s="2" t="s">
        <v>296</v>
      </c>
      <c r="B67" s="3">
        <v>1</v>
      </c>
      <c r="C67" s="3" t="s">
        <v>297</v>
      </c>
      <c r="D67" s="2" t="s">
        <v>298</v>
      </c>
      <c r="E67" s="3">
        <v>25</v>
      </c>
      <c r="F67" s="242" t="s">
        <v>115</v>
      </c>
      <c r="G67" s="211" t="str">
        <f>IFERROR(IF(VLOOKUP(TableHandbook[[#This Row],[UDC]],TableAvailabilities[],2,FALSE)&gt;0,"Y",""),"")</f>
        <v>Y</v>
      </c>
      <c r="H67" s="211" t="str">
        <f>IFERROR(IF(VLOOKUP(TableHandbook[[#This Row],[UDC]],TableAvailabilities[],3,FALSE)&gt;0,"Y",""),"")</f>
        <v/>
      </c>
      <c r="I67" s="211" t="str">
        <f>IFERROR(IF(VLOOKUP(TableHandbook[[#This Row],[UDC]],TableAvailabilities[],4,FALSE)&gt;0,"Y",""),"")</f>
        <v>Y</v>
      </c>
      <c r="J67" s="211" t="str">
        <f>IFERROR(IF(VLOOKUP(TableHandbook[[#This Row],[UDC]],TableAvailabilities[],5,FALSE)&gt;0,"Y",""),"")</f>
        <v/>
      </c>
      <c r="K67" s="2"/>
      <c r="L67" s="214" t="str">
        <f>IFERROR(VLOOKUP(TableHandbook[[#This Row],[UDC]],TableOMTEACH1[],7,FALSE),"")</f>
        <v/>
      </c>
      <c r="M67" s="212" t="str">
        <f>IFERROR(VLOOKUP(TableHandbook[[#This Row],[UDC]],TableOUMPTCHEC[],7,FALSE),"")</f>
        <v/>
      </c>
      <c r="N67" s="212" t="str">
        <f>IFERROR(VLOOKUP(TableHandbook[[#This Row],[UDC]],TableOUMPTCHPE[],7,FALSE),"")</f>
        <v/>
      </c>
      <c r="O67" s="212" t="str">
        <f>IFERROR(VLOOKUP(TableHandbook[[#This Row],[UDC]],TableOUMPTCHSE[],7,FALSE),"")</f>
        <v/>
      </c>
      <c r="P67" s="214" t="str">
        <f>IFERROR(VLOOKUP(TableHandbook[[#This Row],[UDC]],TableOCTESOL1[],7,FALSE),"")</f>
        <v/>
      </c>
      <c r="Q67" s="212" t="str">
        <f>IFERROR(VLOOKUP(TableHandbook[[#This Row],[UDC]],TableOCTESOL[],7,FALSE),"")</f>
        <v/>
      </c>
      <c r="R67" s="212" t="str">
        <f>IFERROR(VLOOKUP(TableHandbook[[#This Row],[UDC]],TableOMAPLING[],7,FALSE),"")</f>
        <v/>
      </c>
      <c r="S67" s="214" t="str">
        <f>IFERROR(VLOOKUP(TableHandbook[[#This Row],[UDC]],TableOCEDHE1[],7,FALSE),"")</f>
        <v/>
      </c>
      <c r="T67" s="212" t="str">
        <f>IFERROR(VLOOKUP(TableHandbook[[#This Row],[UDC]],TableOCEDHE[],7,FALSE),"")</f>
        <v/>
      </c>
      <c r="U67" s="212" t="str">
        <f>IFERROR(VLOOKUP(TableHandbook[[#This Row],[UDC]],TableOCEDUCS1[],7,FALSE),"")</f>
        <v/>
      </c>
      <c r="V67" s="212" t="str">
        <f>IFERROR(VLOOKUP(TableHandbook[[#This Row],[UDC]],TableOCEDUC[],7,FALSE),"")</f>
        <v/>
      </c>
      <c r="W67" s="212" t="str">
        <f>IFERROR(VLOOKUP(TableHandbook[[#This Row],[UDC]],TableOGEDUC[],7,FALSE),"")</f>
        <v/>
      </c>
      <c r="X67" s="212" t="str">
        <f>IFERROR(VLOOKUP(TableHandbook[[#This Row],[UDC]],TableOUMPEDUPR[],7,FALSE),"")</f>
        <v/>
      </c>
      <c r="Y67" s="212" t="str">
        <f>IFERROR(VLOOKUP(TableHandbook[[#This Row],[UDC]],TableOUMPEDUSC[],7,FALSE),"")</f>
        <v/>
      </c>
      <c r="Z67" s="214" t="str">
        <f>IFERROR(VLOOKUP(TableHandbook[[#This Row],[UDC]],TableOMEDUC[],7,FALSE),"")</f>
        <v>Option</v>
      </c>
      <c r="AA67" s="212" t="str">
        <f>IFERROR(VLOOKUP(TableHandbook[[#This Row],[UDC]],TableOSEPCULIN[],7,FALSE),"")</f>
        <v/>
      </c>
      <c r="AB67" s="212" t="str">
        <f>IFERROR(VLOOKUP(TableHandbook[[#This Row],[UDC]],TableOSEPLNTCH[],7,FALSE),"")</f>
        <v>Core</v>
      </c>
      <c r="AC67" s="212" t="str">
        <f>IFERROR(VLOOKUP(TableHandbook[[#This Row],[UDC]],TableOSEPSTEME[],7,FALSE),"")</f>
        <v>Core</v>
      </c>
    </row>
    <row r="68" spans="1:29" x14ac:dyDescent="0.25">
      <c r="A68" s="2" t="s">
        <v>299</v>
      </c>
      <c r="B68" s="3">
        <v>1</v>
      </c>
      <c r="C68" s="3" t="s">
        <v>300</v>
      </c>
      <c r="D68" s="2" t="s">
        <v>301</v>
      </c>
      <c r="E68" s="3">
        <v>25</v>
      </c>
      <c r="F68" s="242" t="s">
        <v>115</v>
      </c>
      <c r="G68" s="211" t="str">
        <f>IFERROR(IF(VLOOKUP(TableHandbook[[#This Row],[UDC]],TableAvailabilities[],2,FALSE)&gt;0,"Y",""),"")</f>
        <v/>
      </c>
      <c r="H68" s="211" t="str">
        <f>IFERROR(IF(VLOOKUP(TableHandbook[[#This Row],[UDC]],TableAvailabilities[],3,FALSE)&gt;0,"Y",""),"")</f>
        <v>Y</v>
      </c>
      <c r="I68" s="211" t="str">
        <f>IFERROR(IF(VLOOKUP(TableHandbook[[#This Row],[UDC]],TableAvailabilities[],4,FALSE)&gt;0,"Y",""),"")</f>
        <v/>
      </c>
      <c r="J68" s="211" t="str">
        <f>IFERROR(IF(VLOOKUP(TableHandbook[[#This Row],[UDC]],TableAvailabilities[],5,FALSE)&gt;0,"Y",""),"")</f>
        <v>Y</v>
      </c>
      <c r="K68" s="2"/>
      <c r="L68" s="214" t="str">
        <f>IFERROR(VLOOKUP(TableHandbook[[#This Row],[UDC]],TableOMTEACH1[],7,FALSE),"")</f>
        <v/>
      </c>
      <c r="M68" s="212" t="str">
        <f>IFERROR(VLOOKUP(TableHandbook[[#This Row],[UDC]],TableOUMPTCHEC[],7,FALSE),"")</f>
        <v/>
      </c>
      <c r="N68" s="212" t="str">
        <f>IFERROR(VLOOKUP(TableHandbook[[#This Row],[UDC]],TableOUMPTCHPE[],7,FALSE),"")</f>
        <v/>
      </c>
      <c r="O68" s="212" t="str">
        <f>IFERROR(VLOOKUP(TableHandbook[[#This Row],[UDC]],TableOUMPTCHSE[],7,FALSE),"")</f>
        <v/>
      </c>
      <c r="P68" s="214" t="str">
        <f>IFERROR(VLOOKUP(TableHandbook[[#This Row],[UDC]],TableOCTESOL1[],7,FALSE),"")</f>
        <v/>
      </c>
      <c r="Q68" s="212" t="str">
        <f>IFERROR(VLOOKUP(TableHandbook[[#This Row],[UDC]],TableOCTESOL[],7,FALSE),"")</f>
        <v/>
      </c>
      <c r="R68" s="212" t="str">
        <f>IFERROR(VLOOKUP(TableHandbook[[#This Row],[UDC]],TableOMAPLING[],7,FALSE),"")</f>
        <v/>
      </c>
      <c r="S68" s="214" t="str">
        <f>IFERROR(VLOOKUP(TableHandbook[[#This Row],[UDC]],TableOCEDHE1[],7,FALSE),"")</f>
        <v/>
      </c>
      <c r="T68" s="212" t="str">
        <f>IFERROR(VLOOKUP(TableHandbook[[#This Row],[UDC]],TableOCEDHE[],7,FALSE),"")</f>
        <v/>
      </c>
      <c r="U68" s="212" t="str">
        <f>IFERROR(VLOOKUP(TableHandbook[[#This Row],[UDC]],TableOCEDUCS1[],7,FALSE),"")</f>
        <v/>
      </c>
      <c r="V68" s="212" t="str">
        <f>IFERROR(VLOOKUP(TableHandbook[[#This Row],[UDC]],TableOCEDUC[],7,FALSE),"")</f>
        <v/>
      </c>
      <c r="W68" s="212" t="str">
        <f>IFERROR(VLOOKUP(TableHandbook[[#This Row],[UDC]],TableOGEDUC[],7,FALSE),"")</f>
        <v/>
      </c>
      <c r="X68" s="212" t="str">
        <f>IFERROR(VLOOKUP(TableHandbook[[#This Row],[UDC]],TableOUMPEDUPR[],7,FALSE),"")</f>
        <v/>
      </c>
      <c r="Y68" s="212" t="str">
        <f>IFERROR(VLOOKUP(TableHandbook[[#This Row],[UDC]],TableOUMPEDUSC[],7,FALSE),"")</f>
        <v/>
      </c>
      <c r="Z68" s="214" t="str">
        <f>IFERROR(VLOOKUP(TableHandbook[[#This Row],[UDC]],TableOMEDUC[],7,FALSE),"")</f>
        <v>Option</v>
      </c>
      <c r="AA68" s="212" t="str">
        <f>IFERROR(VLOOKUP(TableHandbook[[#This Row],[UDC]],TableOSEPCULIN[],7,FALSE),"")</f>
        <v>Core</v>
      </c>
      <c r="AB68" s="212" t="str">
        <f>IFERROR(VLOOKUP(TableHandbook[[#This Row],[UDC]],TableOSEPLNTCH[],7,FALSE),"")</f>
        <v>Core</v>
      </c>
      <c r="AC68" s="212" t="str">
        <f>IFERROR(VLOOKUP(TableHandbook[[#This Row],[UDC]],TableOSEPSTEME[],7,FALSE),"")</f>
        <v>Core</v>
      </c>
    </row>
    <row r="69" spans="1:29" x14ac:dyDescent="0.25">
      <c r="A69" s="2" t="s">
        <v>302</v>
      </c>
      <c r="B69" s="3">
        <v>1</v>
      </c>
      <c r="C69" s="3" t="s">
        <v>303</v>
      </c>
      <c r="D69" s="2" t="s">
        <v>304</v>
      </c>
      <c r="E69" s="3">
        <v>25</v>
      </c>
      <c r="F69" s="242" t="s">
        <v>115</v>
      </c>
      <c r="G69" s="211" t="str">
        <f>IFERROR(IF(VLOOKUP(TableHandbook[[#This Row],[UDC]],TableAvailabilities[],2,FALSE)&gt;0,"Y",""),"")</f>
        <v>Y</v>
      </c>
      <c r="H69" s="211" t="str">
        <f>IFERROR(IF(VLOOKUP(TableHandbook[[#This Row],[UDC]],TableAvailabilities[],3,FALSE)&gt;0,"Y",""),"")</f>
        <v/>
      </c>
      <c r="I69" s="211" t="str">
        <f>IFERROR(IF(VLOOKUP(TableHandbook[[#This Row],[UDC]],TableAvailabilities[],4,FALSE)&gt;0,"Y",""),"")</f>
        <v/>
      </c>
      <c r="J69" s="211" t="str">
        <f>IFERROR(IF(VLOOKUP(TableHandbook[[#This Row],[UDC]],TableAvailabilities[],5,FALSE)&gt;0,"Y",""),"")</f>
        <v/>
      </c>
      <c r="K69" s="2"/>
      <c r="L69" s="214" t="str">
        <f>IFERROR(VLOOKUP(TableHandbook[[#This Row],[UDC]],TableOMTEACH1[],7,FALSE),"")</f>
        <v/>
      </c>
      <c r="M69" s="212" t="str">
        <f>IFERROR(VLOOKUP(TableHandbook[[#This Row],[UDC]],TableOUMPTCHEC[],7,FALSE),"")</f>
        <v/>
      </c>
      <c r="N69" s="212" t="str">
        <f>IFERROR(VLOOKUP(TableHandbook[[#This Row],[UDC]],TableOUMPTCHPE[],7,FALSE),"")</f>
        <v/>
      </c>
      <c r="O69" s="212" t="str">
        <f>IFERROR(VLOOKUP(TableHandbook[[#This Row],[UDC]],TableOUMPTCHSE[],7,FALSE),"")</f>
        <v/>
      </c>
      <c r="P69" s="214" t="str">
        <f>IFERROR(VLOOKUP(TableHandbook[[#This Row],[UDC]],TableOCTESOL1[],7,FALSE),"")</f>
        <v/>
      </c>
      <c r="Q69" s="212" t="str">
        <f>IFERROR(VLOOKUP(TableHandbook[[#This Row],[UDC]],TableOCTESOL[],7,FALSE),"")</f>
        <v/>
      </c>
      <c r="R69" s="212" t="str">
        <f>IFERROR(VLOOKUP(TableHandbook[[#This Row],[UDC]],TableOMAPLING[],7,FALSE),"")</f>
        <v/>
      </c>
      <c r="S69" s="214" t="str">
        <f>IFERROR(VLOOKUP(TableHandbook[[#This Row],[UDC]],TableOCEDHE1[],7,FALSE),"")</f>
        <v/>
      </c>
      <c r="T69" s="212" t="str">
        <f>IFERROR(VLOOKUP(TableHandbook[[#This Row],[UDC]],TableOCEDHE[],7,FALSE),"")</f>
        <v/>
      </c>
      <c r="U69" s="212" t="str">
        <f>IFERROR(VLOOKUP(TableHandbook[[#This Row],[UDC]],TableOCEDUCS1[],7,FALSE),"")</f>
        <v/>
      </c>
      <c r="V69" s="212" t="str">
        <f>IFERROR(VLOOKUP(TableHandbook[[#This Row],[UDC]],TableOCEDUC[],7,FALSE),"")</f>
        <v/>
      </c>
      <c r="W69" s="212" t="str">
        <f>IFERROR(VLOOKUP(TableHandbook[[#This Row],[UDC]],TableOGEDUC[],7,FALSE),"")</f>
        <v/>
      </c>
      <c r="X69" s="212" t="str">
        <f>IFERROR(VLOOKUP(TableHandbook[[#This Row],[UDC]],TableOUMPEDUPR[],7,FALSE),"")</f>
        <v/>
      </c>
      <c r="Y69" s="212" t="str">
        <f>IFERROR(VLOOKUP(TableHandbook[[#This Row],[UDC]],TableOUMPEDUSC[],7,FALSE),"")</f>
        <v/>
      </c>
      <c r="Z69" s="214" t="str">
        <f>IFERROR(VLOOKUP(TableHandbook[[#This Row],[UDC]],TableOMEDUC[],7,FALSE),"")</f>
        <v>Option</v>
      </c>
      <c r="AA69" s="212" t="str">
        <f>IFERROR(VLOOKUP(TableHandbook[[#This Row],[UDC]],TableOSEPCULIN[],7,FALSE),"")</f>
        <v/>
      </c>
      <c r="AB69" s="212" t="str">
        <f>IFERROR(VLOOKUP(TableHandbook[[#This Row],[UDC]],TableOSEPLNTCH[],7,FALSE),"")</f>
        <v>Core</v>
      </c>
      <c r="AC69" s="212" t="str">
        <f>IFERROR(VLOOKUP(TableHandbook[[#This Row],[UDC]],TableOSEPSTEME[],7,FALSE),"")</f>
        <v/>
      </c>
    </row>
    <row r="70" spans="1:29" x14ac:dyDescent="0.25">
      <c r="A70" s="2" t="s">
        <v>305</v>
      </c>
      <c r="B70" s="3">
        <v>1</v>
      </c>
      <c r="C70" s="3" t="s">
        <v>306</v>
      </c>
      <c r="D70" s="2" t="s">
        <v>307</v>
      </c>
      <c r="E70" s="3">
        <v>25</v>
      </c>
      <c r="F70" s="242" t="s">
        <v>115</v>
      </c>
      <c r="G70" s="211" t="str">
        <f>IFERROR(IF(VLOOKUP(TableHandbook[[#This Row],[UDC]],TableAvailabilities[],2,FALSE)&gt;0,"Y",""),"")</f>
        <v>Y</v>
      </c>
      <c r="H70" s="211" t="str">
        <f>IFERROR(IF(VLOOKUP(TableHandbook[[#This Row],[UDC]],TableAvailabilities[],3,FALSE)&gt;0,"Y",""),"")</f>
        <v/>
      </c>
      <c r="I70" s="211" t="str">
        <f>IFERROR(IF(VLOOKUP(TableHandbook[[#This Row],[UDC]],TableAvailabilities[],4,FALSE)&gt;0,"Y",""),"")</f>
        <v/>
      </c>
      <c r="J70" s="211" t="str">
        <f>IFERROR(IF(VLOOKUP(TableHandbook[[#This Row],[UDC]],TableAvailabilities[],5,FALSE)&gt;0,"Y",""),"")</f>
        <v/>
      </c>
      <c r="K70" s="2"/>
      <c r="L70" s="214" t="str">
        <f>IFERROR(VLOOKUP(TableHandbook[[#This Row],[UDC]],TableOMTEACH1[],7,FALSE),"")</f>
        <v/>
      </c>
      <c r="M70" s="212" t="str">
        <f>IFERROR(VLOOKUP(TableHandbook[[#This Row],[UDC]],TableOUMPTCHEC[],7,FALSE),"")</f>
        <v/>
      </c>
      <c r="N70" s="212" t="str">
        <f>IFERROR(VLOOKUP(TableHandbook[[#This Row],[UDC]],TableOUMPTCHPE[],7,FALSE),"")</f>
        <v/>
      </c>
      <c r="O70" s="212" t="str">
        <f>IFERROR(VLOOKUP(TableHandbook[[#This Row],[UDC]],TableOUMPTCHSE[],7,FALSE),"")</f>
        <v/>
      </c>
      <c r="P70" s="214" t="str">
        <f>IFERROR(VLOOKUP(TableHandbook[[#This Row],[UDC]],TableOCTESOL1[],7,FALSE),"")</f>
        <v/>
      </c>
      <c r="Q70" s="212" t="str">
        <f>IFERROR(VLOOKUP(TableHandbook[[#This Row],[UDC]],TableOCTESOL[],7,FALSE),"")</f>
        <v/>
      </c>
      <c r="R70" s="212" t="str">
        <f>IFERROR(VLOOKUP(TableHandbook[[#This Row],[UDC]],TableOMAPLING[],7,FALSE),"")</f>
        <v/>
      </c>
      <c r="S70" s="214" t="str">
        <f>IFERROR(VLOOKUP(TableHandbook[[#This Row],[UDC]],TableOCEDHE1[],7,FALSE),"")</f>
        <v/>
      </c>
      <c r="T70" s="212" t="str">
        <f>IFERROR(VLOOKUP(TableHandbook[[#This Row],[UDC]],TableOCEDHE[],7,FALSE),"")</f>
        <v/>
      </c>
      <c r="U70" s="212" t="str">
        <f>IFERROR(VLOOKUP(TableHandbook[[#This Row],[UDC]],TableOCEDUCS1[],7,FALSE),"")</f>
        <v/>
      </c>
      <c r="V70" s="212" t="str">
        <f>IFERROR(VLOOKUP(TableHandbook[[#This Row],[UDC]],TableOCEDUC[],7,FALSE),"")</f>
        <v/>
      </c>
      <c r="W70" s="212" t="str">
        <f>IFERROR(VLOOKUP(TableHandbook[[#This Row],[UDC]],TableOGEDUC[],7,FALSE),"")</f>
        <v/>
      </c>
      <c r="X70" s="212" t="str">
        <f>IFERROR(VLOOKUP(TableHandbook[[#This Row],[UDC]],TableOUMPEDUPR[],7,FALSE),"")</f>
        <v/>
      </c>
      <c r="Y70" s="212" t="str">
        <f>IFERROR(VLOOKUP(TableHandbook[[#This Row],[UDC]],TableOUMPEDUSC[],7,FALSE),"")</f>
        <v/>
      </c>
      <c r="Z70" s="214" t="str">
        <f>IFERROR(VLOOKUP(TableHandbook[[#This Row],[UDC]],TableOMEDUC[],7,FALSE),"")</f>
        <v>Option</v>
      </c>
      <c r="AA70" s="212" t="str">
        <f>IFERROR(VLOOKUP(TableHandbook[[#This Row],[UDC]],TableOSEPCULIN[],7,FALSE),"")</f>
        <v>Core</v>
      </c>
      <c r="AB70" s="212" t="str">
        <f>IFERROR(VLOOKUP(TableHandbook[[#This Row],[UDC]],TableOSEPLNTCH[],7,FALSE),"")</f>
        <v/>
      </c>
      <c r="AC70" s="212" t="str">
        <f>IFERROR(VLOOKUP(TableHandbook[[#This Row],[UDC]],TableOSEPSTEME[],7,FALSE),"")</f>
        <v/>
      </c>
    </row>
    <row r="71" spans="1:29" x14ac:dyDescent="0.25">
      <c r="A71" s="2" t="s">
        <v>308</v>
      </c>
      <c r="B71" s="3">
        <v>1</v>
      </c>
      <c r="C71" s="3" t="s">
        <v>309</v>
      </c>
      <c r="D71" s="2" t="s">
        <v>310</v>
      </c>
      <c r="E71" s="3">
        <v>25</v>
      </c>
      <c r="F71" s="242" t="s">
        <v>115</v>
      </c>
      <c r="G71" s="211" t="str">
        <f>IFERROR(IF(VLOOKUP(TableHandbook[[#This Row],[UDC]],TableAvailabilities[],2,FALSE)&gt;0,"Y",""),"")</f>
        <v/>
      </c>
      <c r="H71" s="211" t="str">
        <f>IFERROR(IF(VLOOKUP(TableHandbook[[#This Row],[UDC]],TableAvailabilities[],3,FALSE)&gt;0,"Y",""),"")</f>
        <v/>
      </c>
      <c r="I71" s="211" t="str">
        <f>IFERROR(IF(VLOOKUP(TableHandbook[[#This Row],[UDC]],TableAvailabilities[],4,FALSE)&gt;0,"Y",""),"")</f>
        <v>Y</v>
      </c>
      <c r="J71" s="211" t="str">
        <f>IFERROR(IF(VLOOKUP(TableHandbook[[#This Row],[UDC]],TableAvailabilities[],5,FALSE)&gt;0,"Y",""),"")</f>
        <v/>
      </c>
      <c r="K71" s="2"/>
      <c r="L71" s="214" t="str">
        <f>IFERROR(VLOOKUP(TableHandbook[[#This Row],[UDC]],TableOMTEACH1[],7,FALSE),"")</f>
        <v/>
      </c>
      <c r="M71" s="212" t="str">
        <f>IFERROR(VLOOKUP(TableHandbook[[#This Row],[UDC]],TableOUMPTCHEC[],7,FALSE),"")</f>
        <v/>
      </c>
      <c r="N71" s="212" t="str">
        <f>IFERROR(VLOOKUP(TableHandbook[[#This Row],[UDC]],TableOUMPTCHPE[],7,FALSE),"")</f>
        <v/>
      </c>
      <c r="O71" s="212" t="str">
        <f>IFERROR(VLOOKUP(TableHandbook[[#This Row],[UDC]],TableOUMPTCHSE[],7,FALSE),"")</f>
        <v/>
      </c>
      <c r="P71" s="214" t="str">
        <f>IFERROR(VLOOKUP(TableHandbook[[#This Row],[UDC]],TableOCTESOL1[],7,FALSE),"")</f>
        <v/>
      </c>
      <c r="Q71" s="212" t="str">
        <f>IFERROR(VLOOKUP(TableHandbook[[#This Row],[UDC]],TableOCTESOL[],7,FALSE),"")</f>
        <v/>
      </c>
      <c r="R71" s="212" t="str">
        <f>IFERROR(VLOOKUP(TableHandbook[[#This Row],[UDC]],TableOMAPLING[],7,FALSE),"")</f>
        <v/>
      </c>
      <c r="S71" s="214" t="str">
        <f>IFERROR(VLOOKUP(TableHandbook[[#This Row],[UDC]],TableOCEDHE1[],7,FALSE),"")</f>
        <v/>
      </c>
      <c r="T71" s="212" t="str">
        <f>IFERROR(VLOOKUP(TableHandbook[[#This Row],[UDC]],TableOCEDHE[],7,FALSE),"")</f>
        <v/>
      </c>
      <c r="U71" s="212" t="str">
        <f>IFERROR(VLOOKUP(TableHandbook[[#This Row],[UDC]],TableOCEDUCS1[],7,FALSE),"")</f>
        <v/>
      </c>
      <c r="V71" s="212" t="str">
        <f>IFERROR(VLOOKUP(TableHandbook[[#This Row],[UDC]],TableOCEDUC[],7,FALSE),"")</f>
        <v/>
      </c>
      <c r="W71" s="212" t="str">
        <f>IFERROR(VLOOKUP(TableHandbook[[#This Row],[UDC]],TableOGEDUC[],7,FALSE),"")</f>
        <v/>
      </c>
      <c r="X71" s="212" t="str">
        <f>IFERROR(VLOOKUP(TableHandbook[[#This Row],[UDC]],TableOUMPEDUPR[],7,FALSE),"")</f>
        <v/>
      </c>
      <c r="Y71" s="212" t="str">
        <f>IFERROR(VLOOKUP(TableHandbook[[#This Row],[UDC]],TableOUMPEDUSC[],7,FALSE),"")</f>
        <v/>
      </c>
      <c r="Z71" s="214" t="str">
        <f>IFERROR(VLOOKUP(TableHandbook[[#This Row],[UDC]],TableOMEDUC[],7,FALSE),"")</f>
        <v>Option</v>
      </c>
      <c r="AA71" s="212" t="str">
        <f>IFERROR(VLOOKUP(TableHandbook[[#This Row],[UDC]],TableOSEPCULIN[],7,FALSE),"")</f>
        <v/>
      </c>
      <c r="AB71" s="212" t="str">
        <f>IFERROR(VLOOKUP(TableHandbook[[#This Row],[UDC]],TableOSEPLNTCH[],7,FALSE),"")</f>
        <v>Core</v>
      </c>
      <c r="AC71" s="212" t="str">
        <f>IFERROR(VLOOKUP(TableHandbook[[#This Row],[UDC]],TableOSEPSTEME[],7,FALSE),"")</f>
        <v/>
      </c>
    </row>
    <row r="72" spans="1:29" x14ac:dyDescent="0.25">
      <c r="A72" s="2" t="s">
        <v>311</v>
      </c>
      <c r="B72" s="3">
        <v>1</v>
      </c>
      <c r="C72" s="3" t="s">
        <v>312</v>
      </c>
      <c r="D72" s="2" t="s">
        <v>313</v>
      </c>
      <c r="E72" s="3">
        <v>25</v>
      </c>
      <c r="F72" s="242" t="s">
        <v>115</v>
      </c>
      <c r="G72" s="211" t="str">
        <f>IFERROR(IF(VLOOKUP(TableHandbook[[#This Row],[UDC]],TableAvailabilities[],2,FALSE)&gt;0,"Y",""),"")</f>
        <v>Y</v>
      </c>
      <c r="H72" s="211" t="str">
        <f>IFERROR(IF(VLOOKUP(TableHandbook[[#This Row],[UDC]],TableAvailabilities[],3,FALSE)&gt;0,"Y",""),"")</f>
        <v/>
      </c>
      <c r="I72" s="211" t="str">
        <f>IFERROR(IF(VLOOKUP(TableHandbook[[#This Row],[UDC]],TableAvailabilities[],4,FALSE)&gt;0,"Y",""),"")</f>
        <v/>
      </c>
      <c r="J72" s="211" t="str">
        <f>IFERROR(IF(VLOOKUP(TableHandbook[[#This Row],[UDC]],TableAvailabilities[],5,FALSE)&gt;0,"Y",""),"")</f>
        <v/>
      </c>
      <c r="K72" s="2"/>
      <c r="L72" s="214" t="str">
        <f>IFERROR(VLOOKUP(TableHandbook[[#This Row],[UDC]],TableOMTEACH1[],7,FALSE),"")</f>
        <v/>
      </c>
      <c r="M72" s="212" t="str">
        <f>IFERROR(VLOOKUP(TableHandbook[[#This Row],[UDC]],TableOUMPTCHEC[],7,FALSE),"")</f>
        <v/>
      </c>
      <c r="N72" s="212" t="str">
        <f>IFERROR(VLOOKUP(TableHandbook[[#This Row],[UDC]],TableOUMPTCHPE[],7,FALSE),"")</f>
        <v/>
      </c>
      <c r="O72" s="212" t="str">
        <f>IFERROR(VLOOKUP(TableHandbook[[#This Row],[UDC]],TableOUMPTCHSE[],7,FALSE),"")</f>
        <v/>
      </c>
      <c r="P72" s="214" t="str">
        <f>IFERROR(VLOOKUP(TableHandbook[[#This Row],[UDC]],TableOCTESOL1[],7,FALSE),"")</f>
        <v/>
      </c>
      <c r="Q72" s="212" t="str">
        <f>IFERROR(VLOOKUP(TableHandbook[[#This Row],[UDC]],TableOCTESOL[],7,FALSE),"")</f>
        <v/>
      </c>
      <c r="R72" s="212" t="str">
        <f>IFERROR(VLOOKUP(TableHandbook[[#This Row],[UDC]],TableOMAPLING[],7,FALSE),"")</f>
        <v/>
      </c>
      <c r="S72" s="214" t="str">
        <f>IFERROR(VLOOKUP(TableHandbook[[#This Row],[UDC]],TableOCEDHE1[],7,FALSE),"")</f>
        <v/>
      </c>
      <c r="T72" s="212" t="str">
        <f>IFERROR(VLOOKUP(TableHandbook[[#This Row],[UDC]],TableOCEDHE[],7,FALSE),"")</f>
        <v/>
      </c>
      <c r="U72" s="212" t="str">
        <f>IFERROR(VLOOKUP(TableHandbook[[#This Row],[UDC]],TableOCEDUCS1[],7,FALSE),"")</f>
        <v/>
      </c>
      <c r="V72" s="212" t="str">
        <f>IFERROR(VLOOKUP(TableHandbook[[#This Row],[UDC]],TableOCEDUC[],7,FALSE),"")</f>
        <v/>
      </c>
      <c r="W72" s="212" t="str">
        <f>IFERROR(VLOOKUP(TableHandbook[[#This Row],[UDC]],TableOGEDUC[],7,FALSE),"")</f>
        <v/>
      </c>
      <c r="X72" s="212" t="str">
        <f>IFERROR(VLOOKUP(TableHandbook[[#This Row],[UDC]],TableOUMPEDUPR[],7,FALSE),"")</f>
        <v/>
      </c>
      <c r="Y72" s="212" t="str">
        <f>IFERROR(VLOOKUP(TableHandbook[[#This Row],[UDC]],TableOUMPEDUSC[],7,FALSE),"")</f>
        <v/>
      </c>
      <c r="Z72" s="214" t="str">
        <f>IFERROR(VLOOKUP(TableHandbook[[#This Row],[UDC]],TableOMEDUC[],7,FALSE),"")</f>
        <v>Option</v>
      </c>
      <c r="AA72" s="212" t="str">
        <f>IFERROR(VLOOKUP(TableHandbook[[#This Row],[UDC]],TableOSEPCULIN[],7,FALSE),"")</f>
        <v/>
      </c>
      <c r="AB72" s="212" t="str">
        <f>IFERROR(VLOOKUP(TableHandbook[[#This Row],[UDC]],TableOSEPLNTCH[],7,FALSE),"")</f>
        <v/>
      </c>
      <c r="AC72" s="212" t="str">
        <f>IFERROR(VLOOKUP(TableHandbook[[#This Row],[UDC]],TableOSEPSTEME[],7,FALSE),"")</f>
        <v>Core</v>
      </c>
    </row>
    <row r="73" spans="1:29" x14ac:dyDescent="0.25">
      <c r="A73" s="2" t="s">
        <v>314</v>
      </c>
      <c r="B73" s="3">
        <v>1</v>
      </c>
      <c r="C73" s="3" t="s">
        <v>315</v>
      </c>
      <c r="D73" s="2" t="s">
        <v>316</v>
      </c>
      <c r="E73" s="3">
        <v>25</v>
      </c>
      <c r="F73" s="242" t="s">
        <v>317</v>
      </c>
      <c r="G73" s="211" t="str">
        <f>IFERROR(IF(VLOOKUP(TableHandbook[[#This Row],[UDC]],TableAvailabilities[],2,FALSE)&gt;0,"Y",""),"")</f>
        <v>Y</v>
      </c>
      <c r="H73" s="211" t="str">
        <f>IFERROR(IF(VLOOKUP(TableHandbook[[#This Row],[UDC]],TableAvailabilities[],3,FALSE)&gt;0,"Y",""),"")</f>
        <v/>
      </c>
      <c r="I73" s="211" t="str">
        <f>IFERROR(IF(VLOOKUP(TableHandbook[[#This Row],[UDC]],TableAvailabilities[],4,FALSE)&gt;0,"Y",""),"")</f>
        <v>Y</v>
      </c>
      <c r="J73" s="211" t="str">
        <f>IFERROR(IF(VLOOKUP(TableHandbook[[#This Row],[UDC]],TableAvailabilities[],5,FALSE)&gt;0,"Y",""),"")</f>
        <v/>
      </c>
      <c r="K73" s="2"/>
      <c r="L73" s="214" t="str">
        <f>IFERROR(VLOOKUP(TableHandbook[[#This Row],[UDC]],TableOMTEACH1[],7,FALSE),"")</f>
        <v/>
      </c>
      <c r="M73" s="212" t="str">
        <f>IFERROR(VLOOKUP(TableHandbook[[#This Row],[UDC]],TableOUMPTCHEC[],7,FALSE),"")</f>
        <v>Core</v>
      </c>
      <c r="N73" s="212" t="str">
        <f>IFERROR(VLOOKUP(TableHandbook[[#This Row],[UDC]],TableOUMPTCHPE[],7,FALSE),"")</f>
        <v>Core</v>
      </c>
      <c r="O73" s="212" t="str">
        <f>IFERROR(VLOOKUP(TableHandbook[[#This Row],[UDC]],TableOUMPTCHSE[],7,FALSE),"")</f>
        <v>Core</v>
      </c>
      <c r="P73" s="214" t="str">
        <f>IFERROR(VLOOKUP(TableHandbook[[#This Row],[UDC]],TableOCTESOL1[],7,FALSE),"")</f>
        <v/>
      </c>
      <c r="Q73" s="212" t="str">
        <f>IFERROR(VLOOKUP(TableHandbook[[#This Row],[UDC]],TableOCTESOL[],7,FALSE),"")</f>
        <v/>
      </c>
      <c r="R73" s="212" t="str">
        <f>IFERROR(VLOOKUP(TableHandbook[[#This Row],[UDC]],TableOMAPLING[],7,FALSE),"")</f>
        <v/>
      </c>
      <c r="S73" s="214" t="str">
        <f>IFERROR(VLOOKUP(TableHandbook[[#This Row],[UDC]],TableOCEDHE1[],7,FALSE),"")</f>
        <v/>
      </c>
      <c r="T73" s="212" t="str">
        <f>IFERROR(VLOOKUP(TableHandbook[[#This Row],[UDC]],TableOCEDHE[],7,FALSE),"")</f>
        <v/>
      </c>
      <c r="U73" s="212" t="str">
        <f>IFERROR(VLOOKUP(TableHandbook[[#This Row],[UDC]],TableOCEDUCS1[],7,FALSE),"")</f>
        <v/>
      </c>
      <c r="V73" s="212" t="str">
        <f>IFERROR(VLOOKUP(TableHandbook[[#This Row],[UDC]],TableOCEDUC[],7,FALSE),"")</f>
        <v/>
      </c>
      <c r="W73" s="212" t="str">
        <f>IFERROR(VLOOKUP(TableHandbook[[#This Row],[UDC]],TableOGEDUC[],7,FALSE),"")</f>
        <v/>
      </c>
      <c r="X73" s="212" t="str">
        <f>IFERROR(VLOOKUP(TableHandbook[[#This Row],[UDC]],TableOUMPEDUPR[],7,FALSE),"")</f>
        <v>Core</v>
      </c>
      <c r="Y73" s="212" t="str">
        <f>IFERROR(VLOOKUP(TableHandbook[[#This Row],[UDC]],TableOUMPEDUSC[],7,FALSE),"")</f>
        <v>Core</v>
      </c>
      <c r="Z73" s="214" t="str">
        <f>IFERROR(VLOOKUP(TableHandbook[[#This Row],[UDC]],TableOMEDUC[],7,FALSE),"")</f>
        <v/>
      </c>
      <c r="AA73" s="212" t="str">
        <f>IFERROR(VLOOKUP(TableHandbook[[#This Row],[UDC]],TableOSEPCULIN[],7,FALSE),"")</f>
        <v/>
      </c>
      <c r="AB73" s="212" t="str">
        <f>IFERROR(VLOOKUP(TableHandbook[[#This Row],[UDC]],TableOSEPLNTCH[],7,FALSE),"")</f>
        <v/>
      </c>
      <c r="AC73" s="212" t="str">
        <f>IFERROR(VLOOKUP(TableHandbook[[#This Row],[UDC]],TableOSEPSTEME[],7,FALSE),"")</f>
        <v/>
      </c>
    </row>
    <row r="74" spans="1:29" x14ac:dyDescent="0.25">
      <c r="A74" s="2" t="s">
        <v>318</v>
      </c>
      <c r="B74" s="3">
        <v>1</v>
      </c>
      <c r="C74" s="3" t="s">
        <v>319</v>
      </c>
      <c r="D74" s="2" t="s">
        <v>320</v>
      </c>
      <c r="E74" s="3">
        <v>25</v>
      </c>
      <c r="F74" s="242" t="s">
        <v>315</v>
      </c>
      <c r="G74" s="211" t="str">
        <f>IFERROR(IF(VLOOKUP(TableHandbook[[#This Row],[UDC]],TableAvailabilities[],2,FALSE)&gt;0,"Y",""),"")</f>
        <v>Y</v>
      </c>
      <c r="H74" s="211" t="str">
        <f>IFERROR(IF(VLOOKUP(TableHandbook[[#This Row],[UDC]],TableAvailabilities[],3,FALSE)&gt;0,"Y",""),"")</f>
        <v>Y</v>
      </c>
      <c r="I74" s="211" t="str">
        <f>IFERROR(IF(VLOOKUP(TableHandbook[[#This Row],[UDC]],TableAvailabilities[],4,FALSE)&gt;0,"Y",""),"")</f>
        <v>Y</v>
      </c>
      <c r="J74" s="211" t="str">
        <f>IFERROR(IF(VLOOKUP(TableHandbook[[#This Row],[UDC]],TableAvailabilities[],5,FALSE)&gt;0,"Y",""),"")</f>
        <v>Y</v>
      </c>
      <c r="K74" s="2"/>
      <c r="L74" s="214" t="str">
        <f>IFERROR(VLOOKUP(TableHandbook[[#This Row],[UDC]],TableOMTEACH1[],7,FALSE),"")</f>
        <v/>
      </c>
      <c r="M74" s="212" t="str">
        <f>IFERROR(VLOOKUP(TableHandbook[[#This Row],[UDC]],TableOUMPTCHEC[],7,FALSE),"")</f>
        <v>Core</v>
      </c>
      <c r="N74" s="212" t="str">
        <f>IFERROR(VLOOKUP(TableHandbook[[#This Row],[UDC]],TableOUMPTCHPE[],7,FALSE),"")</f>
        <v>Core</v>
      </c>
      <c r="O74" s="212" t="str">
        <f>IFERROR(VLOOKUP(TableHandbook[[#This Row],[UDC]],TableOUMPTCHSE[],7,FALSE),"")</f>
        <v>Core</v>
      </c>
      <c r="P74" s="214" t="str">
        <f>IFERROR(VLOOKUP(TableHandbook[[#This Row],[UDC]],TableOCTESOL1[],7,FALSE),"")</f>
        <v/>
      </c>
      <c r="Q74" s="212" t="str">
        <f>IFERROR(VLOOKUP(TableHandbook[[#This Row],[UDC]],TableOCTESOL[],7,FALSE),"")</f>
        <v/>
      </c>
      <c r="R74" s="212" t="str">
        <f>IFERROR(VLOOKUP(TableHandbook[[#This Row],[UDC]],TableOMAPLING[],7,FALSE),"")</f>
        <v/>
      </c>
      <c r="S74" s="214" t="str">
        <f>IFERROR(VLOOKUP(TableHandbook[[#This Row],[UDC]],TableOCEDHE1[],7,FALSE),"")</f>
        <v/>
      </c>
      <c r="T74" s="212" t="str">
        <f>IFERROR(VLOOKUP(TableHandbook[[#This Row],[UDC]],TableOCEDHE[],7,FALSE),"")</f>
        <v/>
      </c>
      <c r="U74" s="212" t="str">
        <f>IFERROR(VLOOKUP(TableHandbook[[#This Row],[UDC]],TableOCEDUCS1[],7,FALSE),"")</f>
        <v/>
      </c>
      <c r="V74" s="212" t="str">
        <f>IFERROR(VLOOKUP(TableHandbook[[#This Row],[UDC]],TableOCEDUC[],7,FALSE),"")</f>
        <v/>
      </c>
      <c r="W74" s="212" t="str">
        <f>IFERROR(VLOOKUP(TableHandbook[[#This Row],[UDC]],TableOGEDUC[],7,FALSE),"")</f>
        <v/>
      </c>
      <c r="X74" s="212" t="str">
        <f>IFERROR(VLOOKUP(TableHandbook[[#This Row],[UDC]],TableOUMPEDUPR[],7,FALSE),"")</f>
        <v/>
      </c>
      <c r="Y74" s="212" t="str">
        <f>IFERROR(VLOOKUP(TableHandbook[[#This Row],[UDC]],TableOUMPEDUSC[],7,FALSE),"")</f>
        <v/>
      </c>
      <c r="Z74" s="214" t="str">
        <f>IFERROR(VLOOKUP(TableHandbook[[#This Row],[UDC]],TableOMEDUC[],7,FALSE),"")</f>
        <v/>
      </c>
      <c r="AA74" s="212" t="str">
        <f>IFERROR(VLOOKUP(TableHandbook[[#This Row],[UDC]],TableOSEPCULIN[],7,FALSE),"")</f>
        <v/>
      </c>
      <c r="AB74" s="212" t="str">
        <f>IFERROR(VLOOKUP(TableHandbook[[#This Row],[UDC]],TableOSEPLNTCH[],7,FALSE),"")</f>
        <v/>
      </c>
      <c r="AC74" s="212" t="str">
        <f>IFERROR(VLOOKUP(TableHandbook[[#This Row],[UDC]],TableOSEPSTEME[],7,FALSE),"")</f>
        <v/>
      </c>
    </row>
    <row r="75" spans="1:29" x14ac:dyDescent="0.25">
      <c r="A75" s="2" t="s">
        <v>321</v>
      </c>
      <c r="B75" s="3">
        <v>1</v>
      </c>
      <c r="C75" s="3" t="s">
        <v>322</v>
      </c>
      <c r="D75" s="2" t="s">
        <v>323</v>
      </c>
      <c r="E75" s="3">
        <v>25</v>
      </c>
      <c r="F75" s="242" t="s">
        <v>115</v>
      </c>
      <c r="G75" s="211" t="str">
        <f>IFERROR(IF(VLOOKUP(TableHandbook[[#This Row],[UDC]],TableAvailabilities[],2,FALSE)&gt;0,"Y",""),"")</f>
        <v>Y</v>
      </c>
      <c r="H75" s="211" t="str">
        <f>IFERROR(IF(VLOOKUP(TableHandbook[[#This Row],[UDC]],TableAvailabilities[],3,FALSE)&gt;0,"Y",""),"")</f>
        <v/>
      </c>
      <c r="I75" s="211" t="str">
        <f>IFERROR(IF(VLOOKUP(TableHandbook[[#This Row],[UDC]],TableAvailabilities[],4,FALSE)&gt;0,"Y",""),"")</f>
        <v/>
      </c>
      <c r="J75" s="211" t="str">
        <f>IFERROR(IF(VLOOKUP(TableHandbook[[#This Row],[UDC]],TableAvailabilities[],5,FALSE)&gt;0,"Y",""),"")</f>
        <v>Y</v>
      </c>
      <c r="K75" s="2"/>
      <c r="L75" s="214" t="str">
        <f>IFERROR(VLOOKUP(TableHandbook[[#This Row],[UDC]],TableOMTEACH1[],7,FALSE),"")</f>
        <v/>
      </c>
      <c r="M75" s="212" t="str">
        <f>IFERROR(VLOOKUP(TableHandbook[[#This Row],[UDC]],TableOUMPTCHEC[],7,FALSE),"")</f>
        <v/>
      </c>
      <c r="N75" s="212" t="str">
        <f>IFERROR(VLOOKUP(TableHandbook[[#This Row],[UDC]],TableOUMPTCHPE[],7,FALSE),"")</f>
        <v>Core</v>
      </c>
      <c r="O75" s="212" t="str">
        <f>IFERROR(VLOOKUP(TableHandbook[[#This Row],[UDC]],TableOUMPTCHSE[],7,FALSE),"")</f>
        <v>Core</v>
      </c>
      <c r="P75" s="214" t="str">
        <f>IFERROR(VLOOKUP(TableHandbook[[#This Row],[UDC]],TableOCTESOL1[],7,FALSE),"")</f>
        <v/>
      </c>
      <c r="Q75" s="212" t="str">
        <f>IFERROR(VLOOKUP(TableHandbook[[#This Row],[UDC]],TableOCTESOL[],7,FALSE),"")</f>
        <v/>
      </c>
      <c r="R75" s="212" t="str">
        <f>IFERROR(VLOOKUP(TableHandbook[[#This Row],[UDC]],TableOMAPLING[],7,FALSE),"")</f>
        <v/>
      </c>
      <c r="S75" s="214" t="str">
        <f>IFERROR(VLOOKUP(TableHandbook[[#This Row],[UDC]],TableOCEDHE1[],7,FALSE),"")</f>
        <v/>
      </c>
      <c r="T75" s="212" t="str">
        <f>IFERROR(VLOOKUP(TableHandbook[[#This Row],[UDC]],TableOCEDHE[],7,FALSE),"")</f>
        <v/>
      </c>
      <c r="U75" s="212" t="str">
        <f>IFERROR(VLOOKUP(TableHandbook[[#This Row],[UDC]],TableOCEDUCS1[],7,FALSE),"")</f>
        <v/>
      </c>
      <c r="V75" s="212" t="str">
        <f>IFERROR(VLOOKUP(TableHandbook[[#This Row],[UDC]],TableOCEDUC[],7,FALSE),"")</f>
        <v/>
      </c>
      <c r="W75" s="212" t="str">
        <f>IFERROR(VLOOKUP(TableHandbook[[#This Row],[UDC]],TableOGEDUC[],7,FALSE),"")</f>
        <v/>
      </c>
      <c r="X75" s="212" t="str">
        <f>IFERROR(VLOOKUP(TableHandbook[[#This Row],[UDC]],TableOUMPEDUPR[],7,FALSE),"")</f>
        <v/>
      </c>
      <c r="Y75" s="212" t="str">
        <f>IFERROR(VLOOKUP(TableHandbook[[#This Row],[UDC]],TableOUMPEDUSC[],7,FALSE),"")</f>
        <v/>
      </c>
      <c r="Z75" s="214" t="str">
        <f>IFERROR(VLOOKUP(TableHandbook[[#This Row],[UDC]],TableOMEDUC[],7,FALSE),"")</f>
        <v/>
      </c>
      <c r="AA75" s="212" t="str">
        <f>IFERROR(VLOOKUP(TableHandbook[[#This Row],[UDC]],TableOSEPCULIN[],7,FALSE),"")</f>
        <v/>
      </c>
      <c r="AB75" s="212" t="str">
        <f>IFERROR(VLOOKUP(TableHandbook[[#This Row],[UDC]],TableOSEPLNTCH[],7,FALSE),"")</f>
        <v/>
      </c>
      <c r="AC75" s="212" t="str">
        <f>IFERROR(VLOOKUP(TableHandbook[[#This Row],[UDC]],TableOSEPSTEME[],7,FALSE),"")</f>
        <v/>
      </c>
    </row>
    <row r="76" spans="1:29" x14ac:dyDescent="0.25">
      <c r="A76" s="2" t="s">
        <v>324</v>
      </c>
      <c r="B76" s="3"/>
      <c r="C76" s="3"/>
      <c r="D76" s="2" t="s">
        <v>325</v>
      </c>
      <c r="E76" s="3"/>
      <c r="F76" s="278"/>
      <c r="G76" s="211" t="str">
        <f>IFERROR(IF(VLOOKUP(TableHandbook[[#This Row],[UDC]],TableAvailabilities[],2,FALSE)&gt;0,"Y",""),"")</f>
        <v/>
      </c>
      <c r="H76" s="211" t="str">
        <f>IFERROR(IF(VLOOKUP(TableHandbook[[#This Row],[UDC]],TableAvailabilities[],3,FALSE)&gt;0,"Y",""),"")</f>
        <v/>
      </c>
      <c r="I76" s="211" t="str">
        <f>IFERROR(IF(VLOOKUP(TableHandbook[[#This Row],[UDC]],TableAvailabilities[],4,FALSE)&gt;0,"Y",""),"")</f>
        <v/>
      </c>
      <c r="J76" s="211" t="str">
        <f>IFERROR(IF(VLOOKUP(TableHandbook[[#This Row],[UDC]],TableAvailabilities[],5,FALSE)&gt;0,"Y",""),"")</f>
        <v/>
      </c>
      <c r="K76" s="2"/>
      <c r="L76" s="214" t="str">
        <f>IFERROR(VLOOKUP(TableHandbook[[#This Row],[UDC]],TableOMTEACH1[],7,FALSE),"")</f>
        <v/>
      </c>
      <c r="M76" s="212" t="str">
        <f>IFERROR(VLOOKUP(TableHandbook[[#This Row],[UDC]],TableOUMPTCHEC[],7,FALSE),"")</f>
        <v/>
      </c>
      <c r="N76" s="212" t="str">
        <f>IFERROR(VLOOKUP(TableHandbook[[#This Row],[UDC]],TableOUMPTCHPE[],7,FALSE),"")</f>
        <v/>
      </c>
      <c r="O76" s="212" t="str">
        <f>IFERROR(VLOOKUP(TableHandbook[[#This Row],[UDC]],TableOUMPTCHSE[],7,FALSE),"")</f>
        <v>Option</v>
      </c>
      <c r="P76" s="214" t="str">
        <f>IFERROR(VLOOKUP(TableHandbook[[#This Row],[UDC]],TableOCTESOL1[],7,FALSE),"")</f>
        <v/>
      </c>
      <c r="Q76" s="212" t="str">
        <f>IFERROR(VLOOKUP(TableHandbook[[#This Row],[UDC]],TableOCTESOL[],7,FALSE),"")</f>
        <v/>
      </c>
      <c r="R76" s="212" t="str">
        <f>IFERROR(VLOOKUP(TableHandbook[[#This Row],[UDC]],TableOMAPLING[],7,FALSE),"")</f>
        <v/>
      </c>
      <c r="S76" s="214" t="str">
        <f>IFERROR(VLOOKUP(TableHandbook[[#This Row],[UDC]],TableOCEDHE1[],7,FALSE),"")</f>
        <v/>
      </c>
      <c r="T76" s="212" t="str">
        <f>IFERROR(VLOOKUP(TableHandbook[[#This Row],[UDC]],TableOCEDHE[],7,FALSE),"")</f>
        <v/>
      </c>
      <c r="U76" s="212" t="str">
        <f>IFERROR(VLOOKUP(TableHandbook[[#This Row],[UDC]],TableOCEDUCS1[],7,FALSE),"")</f>
        <v/>
      </c>
      <c r="V76" s="212" t="str">
        <f>IFERROR(VLOOKUP(TableHandbook[[#This Row],[UDC]],TableOCEDUC[],7,FALSE),"")</f>
        <v/>
      </c>
      <c r="W76" s="212" t="str">
        <f>IFERROR(VLOOKUP(TableHandbook[[#This Row],[UDC]],TableOGEDUC[],7,FALSE),"")</f>
        <v/>
      </c>
      <c r="X76" s="212" t="str">
        <f>IFERROR(VLOOKUP(TableHandbook[[#This Row],[UDC]],TableOUMPEDUPR[],7,FALSE),"")</f>
        <v/>
      </c>
      <c r="Y76" s="212" t="str">
        <f>IFERROR(VLOOKUP(TableHandbook[[#This Row],[UDC]],TableOUMPEDUSC[],7,FALSE),"")</f>
        <v/>
      </c>
      <c r="Z76" s="214" t="str">
        <f>IFERROR(VLOOKUP(TableHandbook[[#This Row],[UDC]],TableOMEDUC[],7,FALSE),"")</f>
        <v/>
      </c>
      <c r="AA76" s="212" t="str">
        <f>IFERROR(VLOOKUP(TableHandbook[[#This Row],[UDC]],TableOSEPCULIN[],7,FALSE),"")</f>
        <v/>
      </c>
      <c r="AB76" s="212" t="str">
        <f>IFERROR(VLOOKUP(TableHandbook[[#This Row],[UDC]],TableOSEPLNTCH[],7,FALSE),"")</f>
        <v/>
      </c>
      <c r="AC76" s="212" t="str">
        <f>IFERROR(VLOOKUP(TableHandbook[[#This Row],[UDC]],TableOSEPSTEME[],7,FALSE),"")</f>
        <v/>
      </c>
    </row>
    <row r="77" spans="1:29" x14ac:dyDescent="0.25">
      <c r="A77" s="2" t="s">
        <v>326</v>
      </c>
      <c r="B77" s="3"/>
      <c r="C77" s="3"/>
      <c r="D77" s="2" t="s">
        <v>327</v>
      </c>
      <c r="E77" s="3"/>
      <c r="F77" s="278"/>
      <c r="G77" s="211" t="str">
        <f>IFERROR(IF(VLOOKUP(TableHandbook[[#This Row],[UDC]],TableAvailabilities[],2,FALSE)&gt;0,"Y",""),"")</f>
        <v/>
      </c>
      <c r="H77" s="211" t="str">
        <f>IFERROR(IF(VLOOKUP(TableHandbook[[#This Row],[UDC]],TableAvailabilities[],3,FALSE)&gt;0,"Y",""),"")</f>
        <v/>
      </c>
      <c r="I77" s="211" t="str">
        <f>IFERROR(IF(VLOOKUP(TableHandbook[[#This Row],[UDC]],TableAvailabilities[],4,FALSE)&gt;0,"Y",""),"")</f>
        <v/>
      </c>
      <c r="J77" s="211" t="str">
        <f>IFERROR(IF(VLOOKUP(TableHandbook[[#This Row],[UDC]],TableAvailabilities[],5,FALSE)&gt;0,"Y",""),"")</f>
        <v/>
      </c>
      <c r="K77" s="2"/>
      <c r="L77" s="214" t="str">
        <f>IFERROR(VLOOKUP(TableHandbook[[#This Row],[UDC]],TableOMTEACH1[],7,FALSE),"")</f>
        <v/>
      </c>
      <c r="M77" s="212" t="str">
        <f>IFERROR(VLOOKUP(TableHandbook[[#This Row],[UDC]],TableOUMPTCHEC[],7,FALSE),"")</f>
        <v/>
      </c>
      <c r="N77" s="212" t="str">
        <f>IFERROR(VLOOKUP(TableHandbook[[#This Row],[UDC]],TableOUMPTCHPE[],7,FALSE),"")</f>
        <v/>
      </c>
      <c r="O77" s="212" t="str">
        <f>IFERROR(VLOOKUP(TableHandbook[[#This Row],[UDC]],TableOUMPTCHSE[],7,FALSE),"")</f>
        <v/>
      </c>
      <c r="P77" s="214" t="str">
        <f>IFERROR(VLOOKUP(TableHandbook[[#This Row],[UDC]],TableOCTESOL1[],7,FALSE),"")</f>
        <v/>
      </c>
      <c r="Q77" s="212" t="str">
        <f>IFERROR(VLOOKUP(TableHandbook[[#This Row],[UDC]],TableOCTESOL[],7,FALSE),"")</f>
        <v/>
      </c>
      <c r="R77" s="212" t="str">
        <f>IFERROR(VLOOKUP(TableHandbook[[#This Row],[UDC]],TableOMAPLING[],7,FALSE),"")</f>
        <v/>
      </c>
      <c r="S77" s="214" t="str">
        <f>IFERROR(VLOOKUP(TableHandbook[[#This Row],[UDC]],TableOCEDHE1[],7,FALSE),"")</f>
        <v/>
      </c>
      <c r="T77" s="212" t="str">
        <f>IFERROR(VLOOKUP(TableHandbook[[#This Row],[UDC]],TableOCEDHE[],7,FALSE),"")</f>
        <v/>
      </c>
      <c r="U77" s="212" t="str">
        <f>IFERROR(VLOOKUP(TableHandbook[[#This Row],[UDC]],TableOCEDUCS1[],7,FALSE),"")</f>
        <v/>
      </c>
      <c r="V77" s="212" t="str">
        <f>IFERROR(VLOOKUP(TableHandbook[[#This Row],[UDC]],TableOCEDUC[],7,FALSE),"")</f>
        <v/>
      </c>
      <c r="W77" s="212" t="str">
        <f>IFERROR(VLOOKUP(TableHandbook[[#This Row],[UDC]],TableOGEDUC[],7,FALSE),"")</f>
        <v/>
      </c>
      <c r="X77" s="212" t="str">
        <f>IFERROR(VLOOKUP(TableHandbook[[#This Row],[UDC]],TableOUMPEDUPR[],7,FALSE),"")</f>
        <v/>
      </c>
      <c r="Y77" s="212" t="str">
        <f>IFERROR(VLOOKUP(TableHandbook[[#This Row],[UDC]],TableOUMPEDUSC[],7,FALSE),"")</f>
        <v/>
      </c>
      <c r="Z77" s="214" t="str">
        <f>IFERROR(VLOOKUP(TableHandbook[[#This Row],[UDC]],TableOMEDUC[],7,FALSE),"")</f>
        <v/>
      </c>
      <c r="AA77" s="212" t="str">
        <f>IFERROR(VLOOKUP(TableHandbook[[#This Row],[UDC]],TableOSEPCULIN[],7,FALSE),"")</f>
        <v/>
      </c>
      <c r="AB77" s="212" t="str">
        <f>IFERROR(VLOOKUP(TableHandbook[[#This Row],[UDC]],TableOSEPLNTCH[],7,FALSE),"")</f>
        <v/>
      </c>
      <c r="AC77" s="212" t="str">
        <f>IFERROR(VLOOKUP(TableHandbook[[#This Row],[UDC]],TableOSEPSTEME[],7,FALSE),"")</f>
        <v/>
      </c>
    </row>
    <row r="78" spans="1:29" x14ac:dyDescent="0.25">
      <c r="A78" s="2" t="s">
        <v>328</v>
      </c>
      <c r="B78" s="3"/>
      <c r="C78" s="3"/>
      <c r="D78" s="2" t="s">
        <v>329</v>
      </c>
      <c r="E78" s="3">
        <v>25</v>
      </c>
      <c r="F78" s="278" t="s">
        <v>111</v>
      </c>
      <c r="G78" s="211" t="str">
        <f>IFERROR(IF(VLOOKUP(TableHandbook[[#This Row],[UDC]],TableAvailabilities[],2,FALSE)&gt;0,"Y",""),"")</f>
        <v/>
      </c>
      <c r="H78" s="211" t="str">
        <f>IFERROR(IF(VLOOKUP(TableHandbook[[#This Row],[UDC]],TableAvailabilities[],3,FALSE)&gt;0,"Y",""),"")</f>
        <v/>
      </c>
      <c r="I78" s="211" t="str">
        <f>IFERROR(IF(VLOOKUP(TableHandbook[[#This Row],[UDC]],TableAvailabilities[],4,FALSE)&gt;0,"Y",""),"")</f>
        <v/>
      </c>
      <c r="J78" s="211" t="str">
        <f>IFERROR(IF(VLOOKUP(TableHandbook[[#This Row],[UDC]],TableAvailabilities[],5,FALSE)&gt;0,"Y",""),"")</f>
        <v/>
      </c>
      <c r="K78" s="2"/>
      <c r="L78" s="214" t="str">
        <f>IFERROR(VLOOKUP(TableHandbook[[#This Row],[UDC]],TableOMTEACH1[],7,FALSE),"")</f>
        <v/>
      </c>
      <c r="M78" s="212" t="str">
        <f>IFERROR(VLOOKUP(TableHandbook[[#This Row],[UDC]],TableOUMPTCHEC[],7,FALSE),"")</f>
        <v/>
      </c>
      <c r="N78" s="212" t="str">
        <f>IFERROR(VLOOKUP(TableHandbook[[#This Row],[UDC]],TableOUMPTCHPE[],7,FALSE),"")</f>
        <v/>
      </c>
      <c r="O78" s="212" t="str">
        <f>IFERROR(VLOOKUP(TableHandbook[[#This Row],[UDC]],TableOUMPTCHSE[],7,FALSE),"")</f>
        <v/>
      </c>
      <c r="P78" s="214" t="str">
        <f>IFERROR(VLOOKUP(TableHandbook[[#This Row],[UDC]],TableOCTESOL1[],7,FALSE),"")</f>
        <v/>
      </c>
      <c r="Q78" s="212" t="str">
        <f>IFERROR(VLOOKUP(TableHandbook[[#This Row],[UDC]],TableOCTESOL[],7,FALSE),"")</f>
        <v/>
      </c>
      <c r="R78" s="212" t="str">
        <f>IFERROR(VLOOKUP(TableHandbook[[#This Row],[UDC]],TableOMAPLING[],7,FALSE),"")</f>
        <v/>
      </c>
      <c r="S78" s="214" t="str">
        <f>IFERROR(VLOOKUP(TableHandbook[[#This Row],[UDC]],TableOCEDHE1[],7,FALSE),"")</f>
        <v/>
      </c>
      <c r="T78" s="212" t="str">
        <f>IFERROR(VLOOKUP(TableHandbook[[#This Row],[UDC]],TableOCEDHE[],7,FALSE),"")</f>
        <v/>
      </c>
      <c r="U78" s="212" t="str">
        <f>IFERROR(VLOOKUP(TableHandbook[[#This Row],[UDC]],TableOCEDUCS1[],7,FALSE),"")</f>
        <v/>
      </c>
      <c r="V78" s="212" t="str">
        <f>IFERROR(VLOOKUP(TableHandbook[[#This Row],[UDC]],TableOCEDUC[],7,FALSE),"")</f>
        <v/>
      </c>
      <c r="W78" s="212" t="str">
        <f>IFERROR(VLOOKUP(TableHandbook[[#This Row],[UDC]],TableOGEDUC[],7,FALSE),"")</f>
        <v/>
      </c>
      <c r="X78" s="212" t="str">
        <f>IFERROR(VLOOKUP(TableHandbook[[#This Row],[UDC]],TableOUMPEDUPR[],7,FALSE),"")</f>
        <v/>
      </c>
      <c r="Y78" s="212" t="str">
        <f>IFERROR(VLOOKUP(TableHandbook[[#This Row],[UDC]],TableOUMPEDUSC[],7,FALSE),"")</f>
        <v/>
      </c>
      <c r="Z78" s="214" t="str">
        <f>IFERROR(VLOOKUP(TableHandbook[[#This Row],[UDC]],TableOMEDUC[],7,FALSE),"")</f>
        <v/>
      </c>
      <c r="AA78" s="212" t="str">
        <f>IFERROR(VLOOKUP(TableHandbook[[#This Row],[UDC]],TableOSEPCULIN[],7,FALSE),"")</f>
        <v/>
      </c>
      <c r="AB78" s="212" t="str">
        <f>IFERROR(VLOOKUP(TableHandbook[[#This Row],[UDC]],TableOSEPLNTCH[],7,FALSE),"")</f>
        <v/>
      </c>
      <c r="AC78" s="212" t="str">
        <f>IFERROR(VLOOKUP(TableHandbook[[#This Row],[UDC]],TableOSEPSTEME[],7,FALSE),"")</f>
        <v/>
      </c>
    </row>
    <row r="79" spans="1:29" x14ac:dyDescent="0.25">
      <c r="A79" s="2" t="s">
        <v>330</v>
      </c>
      <c r="B79" s="3"/>
      <c r="C79" s="3"/>
      <c r="D79" s="2" t="s">
        <v>331</v>
      </c>
      <c r="E79" s="3">
        <v>25</v>
      </c>
      <c r="F79" s="278" t="s">
        <v>111</v>
      </c>
      <c r="G79" s="211" t="str">
        <f>IFERROR(IF(VLOOKUP(TableHandbook[[#This Row],[UDC]],TableAvailabilities[],2,FALSE)&gt;0,"Y",""),"")</f>
        <v/>
      </c>
      <c r="H79" s="211" t="str">
        <f>IFERROR(IF(VLOOKUP(TableHandbook[[#This Row],[UDC]],TableAvailabilities[],3,FALSE)&gt;0,"Y",""),"")</f>
        <v/>
      </c>
      <c r="I79" s="211" t="str">
        <f>IFERROR(IF(VLOOKUP(TableHandbook[[#This Row],[UDC]],TableAvailabilities[],4,FALSE)&gt;0,"Y",""),"")</f>
        <v/>
      </c>
      <c r="J79" s="211" t="str">
        <f>IFERROR(IF(VLOOKUP(TableHandbook[[#This Row],[UDC]],TableAvailabilities[],5,FALSE)&gt;0,"Y",""),"")</f>
        <v/>
      </c>
      <c r="K79" s="2"/>
      <c r="L79" s="214" t="str">
        <f>IFERROR(VLOOKUP(TableHandbook[[#This Row],[UDC]],TableOMTEACH1[],7,FALSE),"")</f>
        <v/>
      </c>
      <c r="M79" s="212" t="str">
        <f>IFERROR(VLOOKUP(TableHandbook[[#This Row],[UDC]],TableOUMPTCHEC[],7,FALSE),"")</f>
        <v/>
      </c>
      <c r="N79" s="212" t="str">
        <f>IFERROR(VLOOKUP(TableHandbook[[#This Row],[UDC]],TableOUMPTCHPE[],7,FALSE),"")</f>
        <v/>
      </c>
      <c r="O79" s="212" t="str">
        <f>IFERROR(VLOOKUP(TableHandbook[[#This Row],[UDC]],TableOUMPTCHSE[],7,FALSE),"")</f>
        <v/>
      </c>
      <c r="P79" s="214" t="str">
        <f>IFERROR(VLOOKUP(TableHandbook[[#This Row],[UDC]],TableOCTESOL1[],7,FALSE),"")</f>
        <v/>
      </c>
      <c r="Q79" s="212" t="str">
        <f>IFERROR(VLOOKUP(TableHandbook[[#This Row],[UDC]],TableOCTESOL[],7,FALSE),"")</f>
        <v/>
      </c>
      <c r="R79" s="212" t="str">
        <f>IFERROR(VLOOKUP(TableHandbook[[#This Row],[UDC]],TableOMAPLING[],7,FALSE),"")</f>
        <v/>
      </c>
      <c r="S79" s="214" t="str">
        <f>IFERROR(VLOOKUP(TableHandbook[[#This Row],[UDC]],TableOCEDHE1[],7,FALSE),"")</f>
        <v/>
      </c>
      <c r="T79" s="212" t="str">
        <f>IFERROR(VLOOKUP(TableHandbook[[#This Row],[UDC]],TableOCEDHE[],7,FALSE),"")</f>
        <v/>
      </c>
      <c r="U79" s="212" t="str">
        <f>IFERROR(VLOOKUP(TableHandbook[[#This Row],[UDC]],TableOCEDUCS1[],7,FALSE),"")</f>
        <v/>
      </c>
      <c r="V79" s="212" t="str">
        <f>IFERROR(VLOOKUP(TableHandbook[[#This Row],[UDC]],TableOCEDUC[],7,FALSE),"")</f>
        <v/>
      </c>
      <c r="W79" s="212" t="str">
        <f>IFERROR(VLOOKUP(TableHandbook[[#This Row],[UDC]],TableOGEDUC[],7,FALSE),"")</f>
        <v/>
      </c>
      <c r="X79" s="212" t="str">
        <f>IFERROR(VLOOKUP(TableHandbook[[#This Row],[UDC]],TableOUMPEDUPR[],7,FALSE),"")</f>
        <v/>
      </c>
      <c r="Y79" s="212" t="str">
        <f>IFERROR(VLOOKUP(TableHandbook[[#This Row],[UDC]],TableOUMPEDUSC[],7,FALSE),"")</f>
        <v/>
      </c>
      <c r="Z79" s="214" t="str">
        <f>IFERROR(VLOOKUP(TableHandbook[[#This Row],[UDC]],TableOMEDUC[],7,FALSE),"")</f>
        <v/>
      </c>
      <c r="AA79" s="212" t="str">
        <f>IFERROR(VLOOKUP(TableHandbook[[#This Row],[UDC]],TableOSEPCULIN[],7,FALSE),"")</f>
        <v/>
      </c>
      <c r="AB79" s="212" t="str">
        <f>IFERROR(VLOOKUP(TableHandbook[[#This Row],[UDC]],TableOSEPLNTCH[],7,FALSE),"")</f>
        <v/>
      </c>
      <c r="AC79" s="212" t="str">
        <f>IFERROR(VLOOKUP(TableHandbook[[#This Row],[UDC]],TableOSEPSTEME[],7,FALSE),"")</f>
        <v/>
      </c>
    </row>
    <row r="80" spans="1:29" x14ac:dyDescent="0.25">
      <c r="A80" s="2" t="s">
        <v>332</v>
      </c>
      <c r="B80" s="3"/>
      <c r="C80" s="3"/>
      <c r="D80" s="2" t="s">
        <v>333</v>
      </c>
      <c r="E80" s="3">
        <v>25</v>
      </c>
      <c r="F80" s="278" t="s">
        <v>111</v>
      </c>
      <c r="G80" s="211" t="str">
        <f>IFERROR(IF(VLOOKUP(TableHandbook[[#This Row],[UDC]],TableAvailabilities[],2,FALSE)&gt;0,"Y",""),"")</f>
        <v/>
      </c>
      <c r="H80" s="211" t="str">
        <f>IFERROR(IF(VLOOKUP(TableHandbook[[#This Row],[UDC]],TableAvailabilities[],3,FALSE)&gt;0,"Y",""),"")</f>
        <v/>
      </c>
      <c r="I80" s="211" t="str">
        <f>IFERROR(IF(VLOOKUP(TableHandbook[[#This Row],[UDC]],TableAvailabilities[],4,FALSE)&gt;0,"Y",""),"")</f>
        <v/>
      </c>
      <c r="J80" s="211" t="str">
        <f>IFERROR(IF(VLOOKUP(TableHandbook[[#This Row],[UDC]],TableAvailabilities[],5,FALSE)&gt;0,"Y",""),"")</f>
        <v/>
      </c>
      <c r="K80" s="2"/>
      <c r="L80" s="214" t="str">
        <f>IFERROR(VLOOKUP(TableHandbook[[#This Row],[UDC]],TableOMTEACH1[],7,FALSE),"")</f>
        <v/>
      </c>
      <c r="M80" s="212" t="str">
        <f>IFERROR(VLOOKUP(TableHandbook[[#This Row],[UDC]],TableOUMPTCHEC[],7,FALSE),"")</f>
        <v/>
      </c>
      <c r="N80" s="212" t="str">
        <f>IFERROR(VLOOKUP(TableHandbook[[#This Row],[UDC]],TableOUMPTCHPE[],7,FALSE),"")</f>
        <v/>
      </c>
      <c r="O80" s="212" t="str">
        <f>IFERROR(VLOOKUP(TableHandbook[[#This Row],[UDC]],TableOUMPTCHSE[],7,FALSE),"")</f>
        <v/>
      </c>
      <c r="P80" s="214" t="str">
        <f>IFERROR(VLOOKUP(TableHandbook[[#This Row],[UDC]],TableOCTESOL1[],7,FALSE),"")</f>
        <v/>
      </c>
      <c r="Q80" s="212" t="str">
        <f>IFERROR(VLOOKUP(TableHandbook[[#This Row],[UDC]],TableOCTESOL[],7,FALSE),"")</f>
        <v/>
      </c>
      <c r="R80" s="212" t="str">
        <f>IFERROR(VLOOKUP(TableHandbook[[#This Row],[UDC]],TableOMAPLING[],7,FALSE),"")</f>
        <v/>
      </c>
      <c r="S80" s="214" t="str">
        <f>IFERROR(VLOOKUP(TableHandbook[[#This Row],[UDC]],TableOCEDHE1[],7,FALSE),"")</f>
        <v/>
      </c>
      <c r="T80" s="212" t="str">
        <f>IFERROR(VLOOKUP(TableHandbook[[#This Row],[UDC]],TableOCEDHE[],7,FALSE),"")</f>
        <v/>
      </c>
      <c r="U80" s="212" t="str">
        <f>IFERROR(VLOOKUP(TableHandbook[[#This Row],[UDC]],TableOCEDUCS1[],7,FALSE),"")</f>
        <v/>
      </c>
      <c r="V80" s="212" t="str">
        <f>IFERROR(VLOOKUP(TableHandbook[[#This Row],[UDC]],TableOCEDUC[],7,FALSE),"")</f>
        <v/>
      </c>
      <c r="W80" s="212" t="str">
        <f>IFERROR(VLOOKUP(TableHandbook[[#This Row],[UDC]],TableOGEDUC[],7,FALSE),"")</f>
        <v/>
      </c>
      <c r="X80" s="212" t="str">
        <f>IFERROR(VLOOKUP(TableHandbook[[#This Row],[UDC]],TableOUMPEDUPR[],7,FALSE),"")</f>
        <v/>
      </c>
      <c r="Y80" s="212" t="str">
        <f>IFERROR(VLOOKUP(TableHandbook[[#This Row],[UDC]],TableOUMPEDUSC[],7,FALSE),"")</f>
        <v/>
      </c>
      <c r="Z80" s="214" t="str">
        <f>IFERROR(VLOOKUP(TableHandbook[[#This Row],[UDC]],TableOMEDUC[],7,FALSE),"")</f>
        <v/>
      </c>
      <c r="AA80" s="212" t="str">
        <f>IFERROR(VLOOKUP(TableHandbook[[#This Row],[UDC]],TableOSEPCULIN[],7,FALSE),"")</f>
        <v/>
      </c>
      <c r="AB80" s="212" t="str">
        <f>IFERROR(VLOOKUP(TableHandbook[[#This Row],[UDC]],TableOSEPLNTCH[],7,FALSE),"")</f>
        <v/>
      </c>
      <c r="AC80" s="212" t="str">
        <f>IFERROR(VLOOKUP(TableHandbook[[#This Row],[UDC]],TableOSEPSTEME[],7,FALSE),"")</f>
        <v/>
      </c>
    </row>
    <row r="81" spans="1:29" x14ac:dyDescent="0.25">
      <c r="A81" s="2" t="s">
        <v>334</v>
      </c>
      <c r="B81" s="3"/>
      <c r="C81" s="3"/>
      <c r="D81" s="2" t="s">
        <v>335</v>
      </c>
      <c r="E81" s="3">
        <v>25</v>
      </c>
      <c r="F81" s="278" t="s">
        <v>111</v>
      </c>
      <c r="G81" s="211" t="str">
        <f>IFERROR(IF(VLOOKUP(TableHandbook[[#This Row],[UDC]],TableAvailabilities[],2,FALSE)&gt;0,"Y",""),"")</f>
        <v/>
      </c>
      <c r="H81" s="211" t="str">
        <f>IFERROR(IF(VLOOKUP(TableHandbook[[#This Row],[UDC]],TableAvailabilities[],3,FALSE)&gt;0,"Y",""),"")</f>
        <v/>
      </c>
      <c r="I81" s="211" t="str">
        <f>IFERROR(IF(VLOOKUP(TableHandbook[[#This Row],[UDC]],TableAvailabilities[],4,FALSE)&gt;0,"Y",""),"")</f>
        <v/>
      </c>
      <c r="J81" s="211" t="str">
        <f>IFERROR(IF(VLOOKUP(TableHandbook[[#This Row],[UDC]],TableAvailabilities[],5,FALSE)&gt;0,"Y",""),"")</f>
        <v/>
      </c>
      <c r="K81" s="2"/>
      <c r="L81" s="214" t="str">
        <f>IFERROR(VLOOKUP(TableHandbook[[#This Row],[UDC]],TableOMTEACH1[],7,FALSE),"")</f>
        <v/>
      </c>
      <c r="M81" s="212" t="str">
        <f>IFERROR(VLOOKUP(TableHandbook[[#This Row],[UDC]],TableOUMPTCHEC[],7,FALSE),"")</f>
        <v/>
      </c>
      <c r="N81" s="212" t="str">
        <f>IFERROR(VLOOKUP(TableHandbook[[#This Row],[UDC]],TableOUMPTCHPE[],7,FALSE),"")</f>
        <v/>
      </c>
      <c r="O81" s="212" t="str">
        <f>IFERROR(VLOOKUP(TableHandbook[[#This Row],[UDC]],TableOUMPTCHSE[],7,FALSE),"")</f>
        <v/>
      </c>
      <c r="P81" s="214" t="str">
        <f>IFERROR(VLOOKUP(TableHandbook[[#This Row],[UDC]],TableOCTESOL1[],7,FALSE),"")</f>
        <v/>
      </c>
      <c r="Q81" s="212" t="str">
        <f>IFERROR(VLOOKUP(TableHandbook[[#This Row],[UDC]],TableOCTESOL[],7,FALSE),"")</f>
        <v/>
      </c>
      <c r="R81" s="212" t="str">
        <f>IFERROR(VLOOKUP(TableHandbook[[#This Row],[UDC]],TableOMAPLING[],7,FALSE),"")</f>
        <v/>
      </c>
      <c r="S81" s="214" t="str">
        <f>IFERROR(VLOOKUP(TableHandbook[[#This Row],[UDC]],TableOCEDHE1[],7,FALSE),"")</f>
        <v/>
      </c>
      <c r="T81" s="212" t="str">
        <f>IFERROR(VLOOKUP(TableHandbook[[#This Row],[UDC]],TableOCEDHE[],7,FALSE),"")</f>
        <v/>
      </c>
      <c r="U81" s="212" t="str">
        <f>IFERROR(VLOOKUP(TableHandbook[[#This Row],[UDC]],TableOCEDUCS1[],7,FALSE),"")</f>
        <v/>
      </c>
      <c r="V81" s="212" t="str">
        <f>IFERROR(VLOOKUP(TableHandbook[[#This Row],[UDC]],TableOCEDUC[],7,FALSE),"")</f>
        <v/>
      </c>
      <c r="W81" s="212" t="str">
        <f>IFERROR(VLOOKUP(TableHandbook[[#This Row],[UDC]],TableOGEDUC[],7,FALSE),"")</f>
        <v/>
      </c>
      <c r="X81" s="212" t="str">
        <f>IFERROR(VLOOKUP(TableHandbook[[#This Row],[UDC]],TableOUMPEDUPR[],7,FALSE),"")</f>
        <v/>
      </c>
      <c r="Y81" s="212" t="str">
        <f>IFERROR(VLOOKUP(TableHandbook[[#This Row],[UDC]],TableOUMPEDUSC[],7,FALSE),"")</f>
        <v/>
      </c>
      <c r="Z81" s="214" t="str">
        <f>IFERROR(VLOOKUP(TableHandbook[[#This Row],[UDC]],TableOMEDUC[],7,FALSE),"")</f>
        <v/>
      </c>
      <c r="AA81" s="212" t="str">
        <f>IFERROR(VLOOKUP(TableHandbook[[#This Row],[UDC]],TableOSEPCULIN[],7,FALSE),"")</f>
        <v/>
      </c>
      <c r="AB81" s="212" t="str">
        <f>IFERROR(VLOOKUP(TableHandbook[[#This Row],[UDC]],TableOSEPLNTCH[],7,FALSE),"")</f>
        <v/>
      </c>
      <c r="AC81" s="212" t="str">
        <f>IFERROR(VLOOKUP(TableHandbook[[#This Row],[UDC]],TableOSEPSTEME[],7,FALSE),"")</f>
        <v/>
      </c>
    </row>
    <row r="82" spans="1:29" x14ac:dyDescent="0.25">
      <c r="A82" s="2" t="s">
        <v>336</v>
      </c>
      <c r="B82" s="3">
        <v>1</v>
      </c>
      <c r="C82" s="3" t="s">
        <v>337</v>
      </c>
      <c r="D82" s="2" t="s">
        <v>338</v>
      </c>
      <c r="E82" s="3">
        <v>25</v>
      </c>
      <c r="F82" s="242" t="s">
        <v>115</v>
      </c>
      <c r="G82" s="211" t="str">
        <f>IFERROR(IF(VLOOKUP(TableHandbook[[#This Row],[UDC]],TableAvailabilities[],2,FALSE)&gt;0,"Y",""),"")</f>
        <v>Y</v>
      </c>
      <c r="H82" s="211" t="str">
        <f>IFERROR(IF(VLOOKUP(TableHandbook[[#This Row],[UDC]],TableAvailabilities[],3,FALSE)&gt;0,"Y",""),"")</f>
        <v/>
      </c>
      <c r="I82" s="211" t="str">
        <f>IFERROR(IF(VLOOKUP(TableHandbook[[#This Row],[UDC]],TableAvailabilities[],4,FALSE)&gt;0,"Y",""),"")</f>
        <v>Y</v>
      </c>
      <c r="J82" s="211" t="str">
        <f>IFERROR(IF(VLOOKUP(TableHandbook[[#This Row],[UDC]],TableAvailabilities[],5,FALSE)&gt;0,"Y",""),"")</f>
        <v/>
      </c>
      <c r="K82" s="2"/>
      <c r="L82" s="214" t="str">
        <f>IFERROR(VLOOKUP(TableHandbook[[#This Row],[UDC]],TableOMTEACH1[],7,FALSE),"")</f>
        <v/>
      </c>
      <c r="M82" s="212" t="str">
        <f>IFERROR(VLOOKUP(TableHandbook[[#This Row],[UDC]],TableOUMPTCHEC[],7,FALSE),"")</f>
        <v/>
      </c>
      <c r="N82" s="212" t="str">
        <f>IFERROR(VLOOKUP(TableHandbook[[#This Row],[UDC]],TableOUMPTCHPE[],7,FALSE),"")</f>
        <v/>
      </c>
      <c r="O82" s="212" t="str">
        <f>IFERROR(VLOOKUP(TableHandbook[[#This Row],[UDC]],TableOUMPTCHSE[],7,FALSE),"")</f>
        <v/>
      </c>
      <c r="P82" s="214" t="str">
        <f>IFERROR(VLOOKUP(TableHandbook[[#This Row],[UDC]],TableOCTESOL1[],7,FALSE),"")</f>
        <v/>
      </c>
      <c r="Q82" s="212" t="str">
        <f>IFERROR(VLOOKUP(TableHandbook[[#This Row],[UDC]],TableOCTESOL[],7,FALSE),"")</f>
        <v/>
      </c>
      <c r="R82" s="212" t="str">
        <f>IFERROR(VLOOKUP(TableHandbook[[#This Row],[UDC]],TableOMAPLING[],7,FALSE),"")</f>
        <v>Core</v>
      </c>
      <c r="S82" s="214" t="str">
        <f>IFERROR(VLOOKUP(TableHandbook[[#This Row],[UDC]],TableOCEDHE1[],7,FALSE),"")</f>
        <v/>
      </c>
      <c r="T82" s="212" t="str">
        <f>IFERROR(VLOOKUP(TableHandbook[[#This Row],[UDC]],TableOCEDHE[],7,FALSE),"")</f>
        <v/>
      </c>
      <c r="U82" s="212" t="str">
        <f>IFERROR(VLOOKUP(TableHandbook[[#This Row],[UDC]],TableOCEDUCS1[],7,FALSE),"")</f>
        <v/>
      </c>
      <c r="V82" s="212" t="str">
        <f>IFERROR(VLOOKUP(TableHandbook[[#This Row],[UDC]],TableOCEDUC[],7,FALSE),"")</f>
        <v/>
      </c>
      <c r="W82" s="212" t="str">
        <f>IFERROR(VLOOKUP(TableHandbook[[#This Row],[UDC]],TableOGEDUC[],7,FALSE),"")</f>
        <v/>
      </c>
      <c r="X82" s="212" t="str">
        <f>IFERROR(VLOOKUP(TableHandbook[[#This Row],[UDC]],TableOUMPEDUPR[],7,FALSE),"")</f>
        <v/>
      </c>
      <c r="Y82" s="212" t="str">
        <f>IFERROR(VLOOKUP(TableHandbook[[#This Row],[UDC]],TableOUMPEDUSC[],7,FALSE),"")</f>
        <v/>
      </c>
      <c r="Z82" s="214" t="str">
        <f>IFERROR(VLOOKUP(TableHandbook[[#This Row],[UDC]],TableOMEDUC[],7,FALSE),"")</f>
        <v>Option</v>
      </c>
      <c r="AA82" s="212" t="str">
        <f>IFERROR(VLOOKUP(TableHandbook[[#This Row],[UDC]],TableOSEPCULIN[],7,FALSE),"")</f>
        <v>Core</v>
      </c>
      <c r="AB82" s="212" t="str">
        <f>IFERROR(VLOOKUP(TableHandbook[[#This Row],[UDC]],TableOSEPLNTCH[],7,FALSE),"")</f>
        <v/>
      </c>
      <c r="AC82" s="212" t="str">
        <f>IFERROR(VLOOKUP(TableHandbook[[#This Row],[UDC]],TableOSEPSTEME[],7,FALSE),"")</f>
        <v/>
      </c>
    </row>
    <row r="83" spans="1:29" x14ac:dyDescent="0.25">
      <c r="A83" s="2" t="s">
        <v>339</v>
      </c>
      <c r="B83" s="3">
        <v>1</v>
      </c>
      <c r="C83" s="3" t="s">
        <v>340</v>
      </c>
      <c r="D83" s="2" t="s">
        <v>341</v>
      </c>
      <c r="E83" s="3">
        <v>25</v>
      </c>
      <c r="F83" s="242" t="s">
        <v>115</v>
      </c>
      <c r="G83" s="211" t="str">
        <f>IFERROR(IF(VLOOKUP(TableHandbook[[#This Row],[UDC]],TableAvailabilities[],2,FALSE)&gt;0,"Y",""),"")</f>
        <v>Y</v>
      </c>
      <c r="H83" s="211" t="str">
        <f>IFERROR(IF(VLOOKUP(TableHandbook[[#This Row],[UDC]],TableAvailabilities[],3,FALSE)&gt;0,"Y",""),"")</f>
        <v/>
      </c>
      <c r="I83" s="211" t="str">
        <f>IFERROR(IF(VLOOKUP(TableHandbook[[#This Row],[UDC]],TableAvailabilities[],4,FALSE)&gt;0,"Y",""),"")</f>
        <v/>
      </c>
      <c r="J83" s="211" t="str">
        <f>IFERROR(IF(VLOOKUP(TableHandbook[[#This Row],[UDC]],TableAvailabilities[],5,FALSE)&gt;0,"Y",""),"")</f>
        <v/>
      </c>
      <c r="K83" s="2"/>
      <c r="L83" s="214" t="str">
        <f>IFERROR(VLOOKUP(TableHandbook[[#This Row],[UDC]],TableOMTEACH1[],7,FALSE),"")</f>
        <v/>
      </c>
      <c r="M83" s="212" t="str">
        <f>IFERROR(VLOOKUP(TableHandbook[[#This Row],[UDC]],TableOUMPTCHEC[],7,FALSE),"")</f>
        <v/>
      </c>
      <c r="N83" s="212" t="str">
        <f>IFERROR(VLOOKUP(TableHandbook[[#This Row],[UDC]],TableOUMPTCHPE[],7,FALSE),"")</f>
        <v/>
      </c>
      <c r="O83" s="212" t="str">
        <f>IFERROR(VLOOKUP(TableHandbook[[#This Row],[UDC]],TableOUMPTCHSE[],7,FALSE),"")</f>
        <v/>
      </c>
      <c r="P83" s="214" t="str">
        <f>IFERROR(VLOOKUP(TableHandbook[[#This Row],[UDC]],TableOCTESOL1[],7,FALSE),"")</f>
        <v/>
      </c>
      <c r="Q83" s="212" t="str">
        <f>IFERROR(VLOOKUP(TableHandbook[[#This Row],[UDC]],TableOCTESOL[],7,FALSE),"")</f>
        <v/>
      </c>
      <c r="R83" s="212" t="str">
        <f>IFERROR(VLOOKUP(TableHandbook[[#This Row],[UDC]],TableOMAPLING[],7,FALSE),"")</f>
        <v>Core</v>
      </c>
      <c r="S83" s="214" t="str">
        <f>IFERROR(VLOOKUP(TableHandbook[[#This Row],[UDC]],TableOCEDHE1[],7,FALSE),"")</f>
        <v/>
      </c>
      <c r="T83" s="212" t="str">
        <f>IFERROR(VLOOKUP(TableHandbook[[#This Row],[UDC]],TableOCEDHE[],7,FALSE),"")</f>
        <v/>
      </c>
      <c r="U83" s="212" t="str">
        <f>IFERROR(VLOOKUP(TableHandbook[[#This Row],[UDC]],TableOCEDUCS1[],7,FALSE),"")</f>
        <v/>
      </c>
      <c r="V83" s="212" t="str">
        <f>IFERROR(VLOOKUP(TableHandbook[[#This Row],[UDC]],TableOCEDUC[],7,FALSE),"")</f>
        <v/>
      </c>
      <c r="W83" s="212" t="str">
        <f>IFERROR(VLOOKUP(TableHandbook[[#This Row],[UDC]],TableOGEDUC[],7,FALSE),"")</f>
        <v/>
      </c>
      <c r="X83" s="212" t="str">
        <f>IFERROR(VLOOKUP(TableHandbook[[#This Row],[UDC]],TableOUMPEDUPR[],7,FALSE),"")</f>
        <v/>
      </c>
      <c r="Y83" s="212" t="str">
        <f>IFERROR(VLOOKUP(TableHandbook[[#This Row],[UDC]],TableOUMPEDUSC[],7,FALSE),"")</f>
        <v/>
      </c>
      <c r="Z83" s="214" t="str">
        <f>IFERROR(VLOOKUP(TableHandbook[[#This Row],[UDC]],TableOMEDUC[],7,FALSE),"")</f>
        <v/>
      </c>
      <c r="AA83" s="212" t="str">
        <f>IFERROR(VLOOKUP(TableHandbook[[#This Row],[UDC]],TableOSEPCULIN[],7,FALSE),"")</f>
        <v/>
      </c>
      <c r="AB83" s="212" t="str">
        <f>IFERROR(VLOOKUP(TableHandbook[[#This Row],[UDC]],TableOSEPLNTCH[],7,FALSE),"")</f>
        <v/>
      </c>
      <c r="AC83" s="212" t="str">
        <f>IFERROR(VLOOKUP(TableHandbook[[#This Row],[UDC]],TableOSEPSTEME[],7,FALSE),"")</f>
        <v/>
      </c>
    </row>
    <row r="84" spans="1:29" x14ac:dyDescent="0.25">
      <c r="A84" s="2" t="s">
        <v>342</v>
      </c>
      <c r="B84" s="3"/>
      <c r="C84" s="3"/>
      <c r="D84" s="2" t="s">
        <v>343</v>
      </c>
      <c r="E84" s="3" t="s">
        <v>344</v>
      </c>
      <c r="F84" s="278"/>
      <c r="G84" s="211" t="str">
        <f>IFERROR(IF(VLOOKUP(TableHandbook[[#This Row],[UDC]],TableAvailabilities[],2,FALSE)&gt;0,"Y",""),"")</f>
        <v/>
      </c>
      <c r="H84" s="211" t="str">
        <f>IFERROR(IF(VLOOKUP(TableHandbook[[#This Row],[UDC]],TableAvailabilities[],3,FALSE)&gt;0,"Y",""),"")</f>
        <v/>
      </c>
      <c r="I84" s="211" t="str">
        <f>IFERROR(IF(VLOOKUP(TableHandbook[[#This Row],[UDC]],TableAvailabilities[],4,FALSE)&gt;0,"Y",""),"")</f>
        <v/>
      </c>
      <c r="J84" s="211" t="str">
        <f>IFERROR(IF(VLOOKUP(TableHandbook[[#This Row],[UDC]],TableAvailabilities[],5,FALSE)&gt;0,"Y",""),"")</f>
        <v/>
      </c>
      <c r="K84" s="2"/>
      <c r="L84" s="214" t="str">
        <f>IFERROR(VLOOKUP(TableHandbook[[#This Row],[UDC]],TableOMTEACH1[],7,FALSE),"")</f>
        <v/>
      </c>
      <c r="M84" s="212" t="str">
        <f>IFERROR(VLOOKUP(TableHandbook[[#This Row],[UDC]],TableOUMPTCHEC[],7,FALSE),"")</f>
        <v/>
      </c>
      <c r="N84" s="212" t="str">
        <f>IFERROR(VLOOKUP(TableHandbook[[#This Row],[UDC]],TableOUMPTCHPE[],7,FALSE),"")</f>
        <v/>
      </c>
      <c r="O84" s="212" t="str">
        <f>IFERROR(VLOOKUP(TableHandbook[[#This Row],[UDC]],TableOUMPTCHSE[],7,FALSE),"")</f>
        <v/>
      </c>
      <c r="P84" s="214" t="str">
        <f>IFERROR(VLOOKUP(TableHandbook[[#This Row],[UDC]],TableOCTESOL1[],7,FALSE),"")</f>
        <v/>
      </c>
      <c r="Q84" s="212" t="str">
        <f>IFERROR(VLOOKUP(TableHandbook[[#This Row],[UDC]],TableOCTESOL[],7,FALSE),"")</f>
        <v/>
      </c>
      <c r="R84" s="212" t="str">
        <f>IFERROR(VLOOKUP(TableHandbook[[#This Row],[UDC]],TableOMAPLING[],7,FALSE),"")</f>
        <v/>
      </c>
      <c r="S84" s="214" t="str">
        <f>IFERROR(VLOOKUP(TableHandbook[[#This Row],[UDC]],TableOCEDHE1[],7,FALSE),"")</f>
        <v/>
      </c>
      <c r="T84" s="212" t="str">
        <f>IFERROR(VLOOKUP(TableHandbook[[#This Row],[UDC]],TableOCEDHE[],7,FALSE),"")</f>
        <v/>
      </c>
      <c r="U84" s="212" t="str">
        <f>IFERROR(VLOOKUP(TableHandbook[[#This Row],[UDC]],TableOCEDUCS1[],7,FALSE),"")</f>
        <v/>
      </c>
      <c r="V84" s="212" t="str">
        <f>IFERROR(VLOOKUP(TableHandbook[[#This Row],[UDC]],TableOCEDUC[],7,FALSE),"")</f>
        <v/>
      </c>
      <c r="W84" s="212" t="str">
        <f>IFERROR(VLOOKUP(TableHandbook[[#This Row],[UDC]],TableOGEDUC[],7,FALSE),"")</f>
        <v/>
      </c>
      <c r="X84" s="212" t="str">
        <f>IFERROR(VLOOKUP(TableHandbook[[#This Row],[UDC]],TableOUMPEDUPR[],7,FALSE),"")</f>
        <v/>
      </c>
      <c r="Y84" s="212" t="str">
        <f>IFERROR(VLOOKUP(TableHandbook[[#This Row],[UDC]],TableOUMPEDUSC[],7,FALSE),"")</f>
        <v/>
      </c>
      <c r="Z84" s="214" t="str">
        <f>IFERROR(VLOOKUP(TableHandbook[[#This Row],[UDC]],TableOMEDUC[],7,FALSE),"")</f>
        <v/>
      </c>
      <c r="AA84" s="212" t="str">
        <f>IFERROR(VLOOKUP(TableHandbook[[#This Row],[UDC]],TableOSEPCULIN[],7,FALSE),"")</f>
        <v/>
      </c>
      <c r="AB84" s="212" t="str">
        <f>IFERROR(VLOOKUP(TableHandbook[[#This Row],[UDC]],TableOSEPLNTCH[],7,FALSE),"")</f>
        <v/>
      </c>
      <c r="AC84" s="212" t="str">
        <f>IFERROR(VLOOKUP(TableHandbook[[#This Row],[UDC]],TableOSEPSTEME[],7,FALSE),"")</f>
        <v/>
      </c>
    </row>
    <row r="85" spans="1:29" x14ac:dyDescent="0.25">
      <c r="A85" s="2" t="s">
        <v>345</v>
      </c>
      <c r="B85" s="3">
        <v>0</v>
      </c>
      <c r="C85" s="3"/>
      <c r="D85" s="2" t="s">
        <v>346</v>
      </c>
      <c r="E85" s="3">
        <v>100</v>
      </c>
      <c r="F85" s="278"/>
      <c r="G85" s="211" t="str">
        <f>IFERROR(IF(VLOOKUP(TableHandbook[[#This Row],[UDC]],TableAvailabilities[],2,FALSE)&gt;0,"Y",""),"")</f>
        <v/>
      </c>
      <c r="H85" s="211" t="str">
        <f>IFERROR(IF(VLOOKUP(TableHandbook[[#This Row],[UDC]],TableAvailabilities[],3,FALSE)&gt;0,"Y",""),"")</f>
        <v/>
      </c>
      <c r="I85" s="211" t="str">
        <f>IFERROR(IF(VLOOKUP(TableHandbook[[#This Row],[UDC]],TableAvailabilities[],4,FALSE)&gt;0,"Y",""),"")</f>
        <v/>
      </c>
      <c r="J85" s="211" t="str">
        <f>IFERROR(IF(VLOOKUP(TableHandbook[[#This Row],[UDC]],TableAvailabilities[],5,FALSE)&gt;0,"Y",""),"")</f>
        <v/>
      </c>
      <c r="K85" s="3"/>
      <c r="L85" s="214" t="str">
        <f>IFERROR(VLOOKUP(TableHandbook[[#This Row],[UDC]],TableOMTEACH1[],7,FALSE),"")</f>
        <v/>
      </c>
      <c r="M85" s="212" t="str">
        <f>IFERROR(VLOOKUP(TableHandbook[[#This Row],[UDC]],TableOUMPTCHEC[],7,FALSE),"")</f>
        <v/>
      </c>
      <c r="N85" s="212" t="str">
        <f>IFERROR(VLOOKUP(TableHandbook[[#This Row],[UDC]],TableOUMPTCHPE[],7,FALSE),"")</f>
        <v/>
      </c>
      <c r="O85" s="212" t="str">
        <f>IFERROR(VLOOKUP(TableHandbook[[#This Row],[UDC]],TableOUMPTCHSE[],7,FALSE),"")</f>
        <v/>
      </c>
      <c r="P85" s="214" t="str">
        <f>IFERROR(VLOOKUP(TableHandbook[[#This Row],[UDC]],TableOCTESOL1[],7,FALSE),"")</f>
        <v/>
      </c>
      <c r="Q85" s="212" t="str">
        <f>IFERROR(VLOOKUP(TableHandbook[[#This Row],[UDC]],TableOCTESOL[],7,FALSE),"")</f>
        <v/>
      </c>
      <c r="R85" s="212" t="str">
        <f>IFERROR(VLOOKUP(TableHandbook[[#This Row],[UDC]],TableOMAPLING[],7,FALSE),"")</f>
        <v/>
      </c>
      <c r="S85" s="214" t="str">
        <f>IFERROR(VLOOKUP(TableHandbook[[#This Row],[UDC]],TableOCEDHE1[],7,FALSE),"")</f>
        <v/>
      </c>
      <c r="T85" s="212" t="str">
        <f>IFERROR(VLOOKUP(TableHandbook[[#This Row],[UDC]],TableOCEDHE[],7,FALSE),"")</f>
        <v/>
      </c>
      <c r="U85" s="212" t="str">
        <f>IFERROR(VLOOKUP(TableHandbook[[#This Row],[UDC]],TableOCEDUCS1[],7,FALSE),"")</f>
        <v/>
      </c>
      <c r="V85" s="212" t="str">
        <f>IFERROR(VLOOKUP(TableHandbook[[#This Row],[UDC]],TableOCEDUC[],7,FALSE),"")</f>
        <v/>
      </c>
      <c r="W85" s="212" t="str">
        <f>IFERROR(VLOOKUP(TableHandbook[[#This Row],[UDC]],TableOGEDUC[],7,FALSE),"")</f>
        <v/>
      </c>
      <c r="X85" s="212" t="str">
        <f>IFERROR(VLOOKUP(TableHandbook[[#This Row],[UDC]],TableOUMPEDUPR[],7,FALSE),"")</f>
        <v/>
      </c>
      <c r="Y85" s="212" t="str">
        <f>IFERROR(VLOOKUP(TableHandbook[[#This Row],[UDC]],TableOUMPEDUSC[],7,FALSE),"")</f>
        <v/>
      </c>
      <c r="Z85" s="214" t="str">
        <f>IFERROR(VLOOKUP(TableHandbook[[#This Row],[UDC]],TableOMEDUC[],7,FALSE),"")</f>
        <v>Option</v>
      </c>
      <c r="AA85" s="212" t="str">
        <f>IFERROR(VLOOKUP(TableHandbook[[#This Row],[UDC]],TableOSEPCULIN[],7,FALSE),"")</f>
        <v/>
      </c>
      <c r="AB85" s="212" t="str">
        <f>IFERROR(VLOOKUP(TableHandbook[[#This Row],[UDC]],TableOSEPLNTCH[],7,FALSE),"")</f>
        <v/>
      </c>
      <c r="AC85" s="212" t="str">
        <f>IFERROR(VLOOKUP(TableHandbook[[#This Row],[UDC]],TableOSEPSTEME[],7,FALSE),"")</f>
        <v/>
      </c>
    </row>
    <row r="86" spans="1:29" x14ac:dyDescent="0.25">
      <c r="A86" s="2" t="s">
        <v>347</v>
      </c>
      <c r="B86" s="3"/>
      <c r="C86" s="3"/>
      <c r="D86" s="2" t="s">
        <v>348</v>
      </c>
      <c r="E86" s="3">
        <v>100</v>
      </c>
      <c r="F86" s="278"/>
      <c r="G86" s="211" t="str">
        <f>IFERROR(IF(VLOOKUP(TableHandbook[[#This Row],[UDC]],TableAvailabilities[],2,FALSE)&gt;0,"Y",""),"")</f>
        <v/>
      </c>
      <c r="H86" s="211" t="str">
        <f>IFERROR(IF(VLOOKUP(TableHandbook[[#This Row],[UDC]],TableAvailabilities[],3,FALSE)&gt;0,"Y",""),"")</f>
        <v/>
      </c>
      <c r="I86" s="211" t="str">
        <f>IFERROR(IF(VLOOKUP(TableHandbook[[#This Row],[UDC]],TableAvailabilities[],4,FALSE)&gt;0,"Y",""),"")</f>
        <v/>
      </c>
      <c r="J86" s="211" t="str">
        <f>IFERROR(IF(VLOOKUP(TableHandbook[[#This Row],[UDC]],TableAvailabilities[],5,FALSE)&gt;0,"Y",""),"")</f>
        <v/>
      </c>
      <c r="K86" s="2"/>
      <c r="L86" s="214" t="str">
        <f>IFERROR(VLOOKUP(TableHandbook[[#This Row],[UDC]],TableOMTEACH1[],7,FALSE),"")</f>
        <v/>
      </c>
      <c r="M86" s="212" t="str">
        <f>IFERROR(VLOOKUP(TableHandbook[[#This Row],[UDC]],TableOUMPTCHEC[],7,FALSE),"")</f>
        <v/>
      </c>
      <c r="N86" s="212" t="str">
        <f>IFERROR(VLOOKUP(TableHandbook[[#This Row],[UDC]],TableOUMPTCHPE[],7,FALSE),"")</f>
        <v/>
      </c>
      <c r="O86" s="212" t="str">
        <f>IFERROR(VLOOKUP(TableHandbook[[#This Row],[UDC]],TableOUMPTCHSE[],7,FALSE),"")</f>
        <v/>
      </c>
      <c r="P86" s="214" t="str">
        <f>IFERROR(VLOOKUP(TableHandbook[[#This Row],[UDC]],TableOCTESOL1[],7,FALSE),"")</f>
        <v/>
      </c>
      <c r="Q86" s="212" t="str">
        <f>IFERROR(VLOOKUP(TableHandbook[[#This Row],[UDC]],TableOCTESOL[],7,FALSE),"")</f>
        <v/>
      </c>
      <c r="R86" s="212" t="str">
        <f>IFERROR(VLOOKUP(TableHandbook[[#This Row],[UDC]],TableOMAPLING[],7,FALSE),"")</f>
        <v/>
      </c>
      <c r="S86" s="214" t="str">
        <f>IFERROR(VLOOKUP(TableHandbook[[#This Row],[UDC]],TableOCEDHE1[],7,FALSE),"")</f>
        <v/>
      </c>
      <c r="T86" s="212" t="str">
        <f>IFERROR(VLOOKUP(TableHandbook[[#This Row],[UDC]],TableOCEDHE[],7,FALSE),"")</f>
        <v/>
      </c>
      <c r="U86" s="212" t="str">
        <f>IFERROR(VLOOKUP(TableHandbook[[#This Row],[UDC]],TableOCEDUCS1[],7,FALSE),"")</f>
        <v>Option</v>
      </c>
      <c r="V86" s="212" t="str">
        <f>IFERROR(VLOOKUP(TableHandbook[[#This Row],[UDC]],TableOCEDUC[],7,FALSE),"")</f>
        <v>Option</v>
      </c>
      <c r="W86" s="212" t="str">
        <f>IFERROR(VLOOKUP(TableHandbook[[#This Row],[UDC]],TableOGEDUC[],7,FALSE),"")</f>
        <v/>
      </c>
      <c r="X86" s="212" t="str">
        <f>IFERROR(VLOOKUP(TableHandbook[[#This Row],[UDC]],TableOUMPEDUPR[],7,FALSE),"")</f>
        <v/>
      </c>
      <c r="Y86" s="212" t="str">
        <f>IFERROR(VLOOKUP(TableHandbook[[#This Row],[UDC]],TableOUMPEDUSC[],7,FALSE),"")</f>
        <v/>
      </c>
      <c r="Z86" s="214" t="str">
        <f>IFERROR(VLOOKUP(TableHandbook[[#This Row],[UDC]],TableOMEDUC[],7,FALSE),"")</f>
        <v/>
      </c>
      <c r="AA86" s="212" t="str">
        <f>IFERROR(VLOOKUP(TableHandbook[[#This Row],[UDC]],TableOSEPCULIN[],7,FALSE),"")</f>
        <v/>
      </c>
      <c r="AB86" s="212" t="str">
        <f>IFERROR(VLOOKUP(TableHandbook[[#This Row],[UDC]],TableOSEPLNTCH[],7,FALSE),"")</f>
        <v/>
      </c>
      <c r="AC86" s="212" t="str">
        <f>IFERROR(VLOOKUP(TableHandbook[[#This Row],[UDC]],TableOSEPSTEME[],7,FALSE),"")</f>
        <v/>
      </c>
    </row>
    <row r="87" spans="1:29" x14ac:dyDescent="0.25">
      <c r="A87" s="2" t="s">
        <v>60</v>
      </c>
      <c r="B87" s="3">
        <v>1</v>
      </c>
      <c r="C87" s="3"/>
      <c r="D87" s="2" t="s">
        <v>59</v>
      </c>
      <c r="E87" s="3">
        <v>100</v>
      </c>
      <c r="F87" s="278"/>
      <c r="G87" s="211" t="str">
        <f>IFERROR(IF(VLOOKUP(TableHandbook[[#This Row],[UDC]],TableAvailabilities[],2,FALSE)&gt;0,"Y",""),"")</f>
        <v/>
      </c>
      <c r="H87" s="211" t="str">
        <f>IFERROR(IF(VLOOKUP(TableHandbook[[#This Row],[UDC]],TableAvailabilities[],3,FALSE)&gt;0,"Y",""),"")</f>
        <v/>
      </c>
      <c r="I87" s="211" t="str">
        <f>IFERROR(IF(VLOOKUP(TableHandbook[[#This Row],[UDC]],TableAvailabilities[],4,FALSE)&gt;0,"Y",""),"")</f>
        <v/>
      </c>
      <c r="J87" s="211" t="str">
        <f>IFERROR(IF(VLOOKUP(TableHandbook[[#This Row],[UDC]],TableAvailabilities[],5,FALSE)&gt;0,"Y",""),"")</f>
        <v/>
      </c>
      <c r="K87" s="2"/>
      <c r="L87" s="214" t="str">
        <f>IFERROR(VLOOKUP(TableHandbook[[#This Row],[UDC]],TableOMTEACH1[],7,FALSE),"")</f>
        <v/>
      </c>
      <c r="M87" s="212" t="str">
        <f>IFERROR(VLOOKUP(TableHandbook[[#This Row],[UDC]],TableOUMPTCHEC[],7,FALSE),"")</f>
        <v/>
      </c>
      <c r="N87" s="212" t="str">
        <f>IFERROR(VLOOKUP(TableHandbook[[#This Row],[UDC]],TableOUMPTCHPE[],7,FALSE),"")</f>
        <v/>
      </c>
      <c r="O87" s="212" t="str">
        <f>IFERROR(VLOOKUP(TableHandbook[[#This Row],[UDC]],TableOUMPTCHSE[],7,FALSE),"")</f>
        <v/>
      </c>
      <c r="P87" s="214" t="str">
        <f>IFERROR(VLOOKUP(TableHandbook[[#This Row],[UDC]],TableOCTESOL1[],7,FALSE),"")</f>
        <v/>
      </c>
      <c r="Q87" s="212" t="str">
        <f>IFERROR(VLOOKUP(TableHandbook[[#This Row],[UDC]],TableOCTESOL[],7,FALSE),"")</f>
        <v/>
      </c>
      <c r="R87" s="212" t="str">
        <f>IFERROR(VLOOKUP(TableHandbook[[#This Row],[UDC]],TableOMAPLING[],7,FALSE),"")</f>
        <v/>
      </c>
      <c r="S87" s="214" t="str">
        <f>IFERROR(VLOOKUP(TableHandbook[[#This Row],[UDC]],TableOCEDHE1[],7,FALSE),"")</f>
        <v/>
      </c>
      <c r="T87" s="212" t="str">
        <f>IFERROR(VLOOKUP(TableHandbook[[#This Row],[UDC]],TableOCEDHE[],7,FALSE),"")</f>
        <v/>
      </c>
      <c r="U87" s="212" t="str">
        <f>IFERROR(VLOOKUP(TableHandbook[[#This Row],[UDC]],TableOCEDUCS1[],7,FALSE),"")</f>
        <v/>
      </c>
      <c r="V87" s="212" t="str">
        <f>IFERROR(VLOOKUP(TableHandbook[[#This Row],[UDC]],TableOCEDUC[],7,FALSE),"")</f>
        <v/>
      </c>
      <c r="W87" s="212" t="str">
        <f>IFERROR(VLOOKUP(TableHandbook[[#This Row],[UDC]],TableOGEDUC[],7,FALSE),"")</f>
        <v/>
      </c>
      <c r="X87" s="212" t="str">
        <f>IFERROR(VLOOKUP(TableHandbook[[#This Row],[UDC]],TableOUMPEDUPR[],7,FALSE),"")</f>
        <v/>
      </c>
      <c r="Y87" s="212" t="str">
        <f>IFERROR(VLOOKUP(TableHandbook[[#This Row],[UDC]],TableOUMPEDUSC[],7,FALSE),"")</f>
        <v/>
      </c>
      <c r="Z87" s="214" t="str">
        <f>IFERROR(VLOOKUP(TableHandbook[[#This Row],[UDC]],TableOMEDUC[],7,FALSE),"")</f>
        <v>Option</v>
      </c>
      <c r="AA87" s="212" t="str">
        <f>IFERROR(VLOOKUP(TableHandbook[[#This Row],[UDC]],TableOSEPCULIN[],7,FALSE),"")</f>
        <v/>
      </c>
      <c r="AB87" s="212" t="str">
        <f>IFERROR(VLOOKUP(TableHandbook[[#This Row],[UDC]],TableOSEPLNTCH[],7,FALSE),"")</f>
        <v/>
      </c>
      <c r="AC87" s="212" t="str">
        <f>IFERROR(VLOOKUP(TableHandbook[[#This Row],[UDC]],TableOSEPSTEME[],7,FALSE),"")</f>
        <v/>
      </c>
    </row>
    <row r="88" spans="1:29" x14ac:dyDescent="0.25">
      <c r="A88" s="2" t="s">
        <v>62</v>
      </c>
      <c r="B88" s="3">
        <v>1</v>
      </c>
      <c r="C88" s="3"/>
      <c r="D88" s="2" t="s">
        <v>61</v>
      </c>
      <c r="E88" s="3">
        <v>100</v>
      </c>
      <c r="F88" s="278"/>
      <c r="G88" s="211" t="str">
        <f>IFERROR(IF(VLOOKUP(TableHandbook[[#This Row],[UDC]],TableAvailabilities[],2,FALSE)&gt;0,"Y",""),"")</f>
        <v/>
      </c>
      <c r="H88" s="211" t="str">
        <f>IFERROR(IF(VLOOKUP(TableHandbook[[#This Row],[UDC]],TableAvailabilities[],3,FALSE)&gt;0,"Y",""),"")</f>
        <v/>
      </c>
      <c r="I88" s="211" t="str">
        <f>IFERROR(IF(VLOOKUP(TableHandbook[[#This Row],[UDC]],TableAvailabilities[],4,FALSE)&gt;0,"Y",""),"")</f>
        <v/>
      </c>
      <c r="J88" s="211" t="str">
        <f>IFERROR(IF(VLOOKUP(TableHandbook[[#This Row],[UDC]],TableAvailabilities[],5,FALSE)&gt;0,"Y",""),"")</f>
        <v/>
      </c>
      <c r="K88" s="2"/>
      <c r="L88" s="214" t="str">
        <f>IFERROR(VLOOKUP(TableHandbook[[#This Row],[UDC]],TableOMTEACH1[],7,FALSE),"")</f>
        <v/>
      </c>
      <c r="M88" s="212" t="str">
        <f>IFERROR(VLOOKUP(TableHandbook[[#This Row],[UDC]],TableOUMPTCHEC[],7,FALSE),"")</f>
        <v/>
      </c>
      <c r="N88" s="212" t="str">
        <f>IFERROR(VLOOKUP(TableHandbook[[#This Row],[UDC]],TableOUMPTCHPE[],7,FALSE),"")</f>
        <v/>
      </c>
      <c r="O88" s="212" t="str">
        <f>IFERROR(VLOOKUP(TableHandbook[[#This Row],[UDC]],TableOUMPTCHSE[],7,FALSE),"")</f>
        <v/>
      </c>
      <c r="P88" s="214" t="str">
        <f>IFERROR(VLOOKUP(TableHandbook[[#This Row],[UDC]],TableOCTESOL1[],7,FALSE),"")</f>
        <v/>
      </c>
      <c r="Q88" s="212" t="str">
        <f>IFERROR(VLOOKUP(TableHandbook[[#This Row],[UDC]],TableOCTESOL[],7,FALSE),"")</f>
        <v/>
      </c>
      <c r="R88" s="212" t="str">
        <f>IFERROR(VLOOKUP(TableHandbook[[#This Row],[UDC]],TableOMAPLING[],7,FALSE),"")</f>
        <v/>
      </c>
      <c r="S88" s="214" t="str">
        <f>IFERROR(VLOOKUP(TableHandbook[[#This Row],[UDC]],TableOCEDHE1[],7,FALSE),"")</f>
        <v/>
      </c>
      <c r="T88" s="212" t="str">
        <f>IFERROR(VLOOKUP(TableHandbook[[#This Row],[UDC]],TableOCEDHE[],7,FALSE),"")</f>
        <v/>
      </c>
      <c r="U88" s="212" t="str">
        <f>IFERROR(VLOOKUP(TableHandbook[[#This Row],[UDC]],TableOCEDUCS1[],7,FALSE),"")</f>
        <v/>
      </c>
      <c r="V88" s="212" t="str">
        <f>IFERROR(VLOOKUP(TableHandbook[[#This Row],[UDC]],TableOCEDUC[],7,FALSE),"")</f>
        <v/>
      </c>
      <c r="W88" s="212" t="str">
        <f>IFERROR(VLOOKUP(TableHandbook[[#This Row],[UDC]],TableOGEDUC[],7,FALSE),"")</f>
        <v/>
      </c>
      <c r="X88" s="212" t="str">
        <f>IFERROR(VLOOKUP(TableHandbook[[#This Row],[UDC]],TableOUMPEDUPR[],7,FALSE),"")</f>
        <v/>
      </c>
      <c r="Y88" s="212" t="str">
        <f>IFERROR(VLOOKUP(TableHandbook[[#This Row],[UDC]],TableOUMPEDUSC[],7,FALSE),"")</f>
        <v/>
      </c>
      <c r="Z88" s="214" t="str">
        <f>IFERROR(VLOOKUP(TableHandbook[[#This Row],[UDC]],TableOMEDUC[],7,FALSE),"")</f>
        <v>Option</v>
      </c>
      <c r="AA88" s="212" t="str">
        <f>IFERROR(VLOOKUP(TableHandbook[[#This Row],[UDC]],TableOSEPCULIN[],7,FALSE),"")</f>
        <v/>
      </c>
      <c r="AB88" s="212" t="str">
        <f>IFERROR(VLOOKUP(TableHandbook[[#This Row],[UDC]],TableOSEPLNTCH[],7,FALSE),"")</f>
        <v/>
      </c>
      <c r="AC88" s="212" t="str">
        <f>IFERROR(VLOOKUP(TableHandbook[[#This Row],[UDC]],TableOSEPSTEME[],7,FALSE),"")</f>
        <v/>
      </c>
    </row>
    <row r="89" spans="1:29" x14ac:dyDescent="0.25">
      <c r="A89" s="2" t="s">
        <v>64</v>
      </c>
      <c r="B89" s="3">
        <v>1</v>
      </c>
      <c r="C89" s="3"/>
      <c r="D89" s="2" t="s">
        <v>63</v>
      </c>
      <c r="E89" s="3">
        <v>100</v>
      </c>
      <c r="F89" s="278"/>
      <c r="G89" s="211" t="str">
        <f>IFERROR(IF(VLOOKUP(TableHandbook[[#This Row],[UDC]],TableAvailabilities[],2,FALSE)&gt;0,"Y",""),"")</f>
        <v/>
      </c>
      <c r="H89" s="211" t="str">
        <f>IFERROR(IF(VLOOKUP(TableHandbook[[#This Row],[UDC]],TableAvailabilities[],3,FALSE)&gt;0,"Y",""),"")</f>
        <v/>
      </c>
      <c r="I89" s="211" t="str">
        <f>IFERROR(IF(VLOOKUP(TableHandbook[[#This Row],[UDC]],TableAvailabilities[],4,FALSE)&gt;0,"Y",""),"")</f>
        <v/>
      </c>
      <c r="J89" s="211" t="str">
        <f>IFERROR(IF(VLOOKUP(TableHandbook[[#This Row],[UDC]],TableAvailabilities[],5,FALSE)&gt;0,"Y",""),"")</f>
        <v/>
      </c>
      <c r="K89" s="2"/>
      <c r="L89" s="214" t="str">
        <f>IFERROR(VLOOKUP(TableHandbook[[#This Row],[UDC]],TableOMTEACH1[],7,FALSE),"")</f>
        <v/>
      </c>
      <c r="M89" s="212" t="str">
        <f>IFERROR(VLOOKUP(TableHandbook[[#This Row],[UDC]],TableOUMPTCHEC[],7,FALSE),"")</f>
        <v/>
      </c>
      <c r="N89" s="212" t="str">
        <f>IFERROR(VLOOKUP(TableHandbook[[#This Row],[UDC]],TableOUMPTCHPE[],7,FALSE),"")</f>
        <v/>
      </c>
      <c r="O89" s="212" t="str">
        <f>IFERROR(VLOOKUP(TableHandbook[[#This Row],[UDC]],TableOUMPTCHSE[],7,FALSE),"")</f>
        <v/>
      </c>
      <c r="P89" s="214" t="str">
        <f>IFERROR(VLOOKUP(TableHandbook[[#This Row],[UDC]],TableOCTESOL1[],7,FALSE),"")</f>
        <v/>
      </c>
      <c r="Q89" s="212" t="str">
        <f>IFERROR(VLOOKUP(TableHandbook[[#This Row],[UDC]],TableOCTESOL[],7,FALSE),"")</f>
        <v/>
      </c>
      <c r="R89" s="212" t="str">
        <f>IFERROR(VLOOKUP(TableHandbook[[#This Row],[UDC]],TableOMAPLING[],7,FALSE),"")</f>
        <v/>
      </c>
      <c r="S89" s="214" t="str">
        <f>IFERROR(VLOOKUP(TableHandbook[[#This Row],[UDC]],TableOCEDHE1[],7,FALSE),"")</f>
        <v/>
      </c>
      <c r="T89" s="212" t="str">
        <f>IFERROR(VLOOKUP(TableHandbook[[#This Row],[UDC]],TableOCEDHE[],7,FALSE),"")</f>
        <v/>
      </c>
      <c r="U89" s="212" t="str">
        <f>IFERROR(VLOOKUP(TableHandbook[[#This Row],[UDC]],TableOCEDUCS1[],7,FALSE),"")</f>
        <v/>
      </c>
      <c r="V89" s="212" t="str">
        <f>IFERROR(VLOOKUP(TableHandbook[[#This Row],[UDC]],TableOCEDUC[],7,FALSE),"")</f>
        <v/>
      </c>
      <c r="W89" s="212" t="str">
        <f>IFERROR(VLOOKUP(TableHandbook[[#This Row],[UDC]],TableOGEDUC[],7,FALSE),"")</f>
        <v/>
      </c>
      <c r="X89" s="212" t="str">
        <f>IFERROR(VLOOKUP(TableHandbook[[#This Row],[UDC]],TableOUMPEDUPR[],7,FALSE),"")</f>
        <v/>
      </c>
      <c r="Y89" s="212" t="str">
        <f>IFERROR(VLOOKUP(TableHandbook[[#This Row],[UDC]],TableOUMPEDUSC[],7,FALSE),"")</f>
        <v/>
      </c>
      <c r="Z89" s="214" t="str">
        <f>IFERROR(VLOOKUP(TableHandbook[[#This Row],[UDC]],TableOMEDUC[],7,FALSE),"")</f>
        <v>Option</v>
      </c>
      <c r="AA89" s="212" t="str">
        <f>IFERROR(VLOOKUP(TableHandbook[[#This Row],[UDC]],TableOSEPCULIN[],7,FALSE),"")</f>
        <v/>
      </c>
      <c r="AB89" s="212" t="str">
        <f>IFERROR(VLOOKUP(TableHandbook[[#This Row],[UDC]],TableOSEPLNTCH[],7,FALSE),"")</f>
        <v/>
      </c>
      <c r="AC89" s="212" t="str">
        <f>IFERROR(VLOOKUP(TableHandbook[[#This Row],[UDC]],TableOSEPSTEME[],7,FALSE),"")</f>
        <v/>
      </c>
    </row>
    <row r="90" spans="1:29" x14ac:dyDescent="0.25">
      <c r="A90" s="2" t="s">
        <v>52</v>
      </c>
      <c r="B90" s="3">
        <v>1</v>
      </c>
      <c r="C90" s="3"/>
      <c r="D90" s="2" t="s">
        <v>51</v>
      </c>
      <c r="E90" s="3">
        <v>200</v>
      </c>
      <c r="F90" s="278"/>
      <c r="G90" s="211" t="str">
        <f>IFERROR(IF(VLOOKUP(TableHandbook[[#This Row],[UDC]],TableAvailabilities[],2,FALSE)&gt;0,"Y",""),"")</f>
        <v/>
      </c>
      <c r="H90" s="211" t="str">
        <f>IFERROR(IF(VLOOKUP(TableHandbook[[#This Row],[UDC]],TableAvailabilities[],3,FALSE)&gt;0,"Y",""),"")</f>
        <v/>
      </c>
      <c r="I90" s="211" t="str">
        <f>IFERROR(IF(VLOOKUP(TableHandbook[[#This Row],[UDC]],TableAvailabilities[],4,FALSE)&gt;0,"Y",""),"")</f>
        <v/>
      </c>
      <c r="J90" s="211" t="str">
        <f>IFERROR(IF(VLOOKUP(TableHandbook[[#This Row],[UDC]],TableAvailabilities[],5,FALSE)&gt;0,"Y",""),"")</f>
        <v/>
      </c>
      <c r="K90" s="2"/>
      <c r="L90" s="214" t="str">
        <f>IFERROR(VLOOKUP(TableHandbook[[#This Row],[UDC]],TableOMTEACH1[],7,FALSE),"")</f>
        <v/>
      </c>
      <c r="M90" s="212" t="str">
        <f>IFERROR(VLOOKUP(TableHandbook[[#This Row],[UDC]],TableOUMPTCHEC[],7,FALSE),"")</f>
        <v/>
      </c>
      <c r="N90" s="212" t="str">
        <f>IFERROR(VLOOKUP(TableHandbook[[#This Row],[UDC]],TableOUMPTCHPE[],7,FALSE),"")</f>
        <v/>
      </c>
      <c r="O90" s="212" t="str">
        <f>IFERROR(VLOOKUP(TableHandbook[[#This Row],[UDC]],TableOUMPTCHSE[],7,FALSE),"")</f>
        <v/>
      </c>
      <c r="P90" s="214" t="str">
        <f>IFERROR(VLOOKUP(TableHandbook[[#This Row],[UDC]],TableOCTESOL1[],7,FALSE),"")</f>
        <v/>
      </c>
      <c r="Q90" s="212" t="str">
        <f>IFERROR(VLOOKUP(TableHandbook[[#This Row],[UDC]],TableOCTESOL[],7,FALSE),"")</f>
        <v/>
      </c>
      <c r="R90" s="212" t="str">
        <f>IFERROR(VLOOKUP(TableHandbook[[#This Row],[UDC]],TableOMAPLING[],7,FALSE),"")</f>
        <v/>
      </c>
      <c r="S90" s="214" t="str">
        <f>IFERROR(VLOOKUP(TableHandbook[[#This Row],[UDC]],TableOCEDHE1[],7,FALSE),"")</f>
        <v/>
      </c>
      <c r="T90" s="212" t="str">
        <f>IFERROR(VLOOKUP(TableHandbook[[#This Row],[UDC]],TableOCEDHE[],7,FALSE),"")</f>
        <v/>
      </c>
      <c r="U90" s="212" t="str">
        <f>IFERROR(VLOOKUP(TableHandbook[[#This Row],[UDC]],TableOCEDUCS1[],7,FALSE),"")</f>
        <v/>
      </c>
      <c r="V90" s="212" t="str">
        <f>IFERROR(VLOOKUP(TableHandbook[[#This Row],[UDC]],TableOCEDUC[],7,FALSE),"")</f>
        <v/>
      </c>
      <c r="W90" s="212" t="str">
        <f>IFERROR(VLOOKUP(TableHandbook[[#This Row],[UDC]],TableOGEDUC[],7,FALSE),"")</f>
        <v>AltCore</v>
      </c>
      <c r="X90" s="212" t="str">
        <f>IFERROR(VLOOKUP(TableHandbook[[#This Row],[UDC]],TableOUMPEDUPR[],7,FALSE),"")</f>
        <v/>
      </c>
      <c r="Y90" s="212" t="str">
        <f>IFERROR(VLOOKUP(TableHandbook[[#This Row],[UDC]],TableOUMPEDUSC[],7,FALSE),"")</f>
        <v/>
      </c>
      <c r="Z90" s="214" t="str">
        <f>IFERROR(VLOOKUP(TableHandbook[[#This Row],[UDC]],TableOMEDUC[],7,FALSE),"")</f>
        <v/>
      </c>
      <c r="AA90" s="212" t="str">
        <f>IFERROR(VLOOKUP(TableHandbook[[#This Row],[UDC]],TableOSEPCULIN[],7,FALSE),"")</f>
        <v/>
      </c>
      <c r="AB90" s="212" t="str">
        <f>IFERROR(VLOOKUP(TableHandbook[[#This Row],[UDC]],TableOSEPLNTCH[],7,FALSE),"")</f>
        <v/>
      </c>
      <c r="AC90" s="212" t="str">
        <f>IFERROR(VLOOKUP(TableHandbook[[#This Row],[UDC]],TableOSEPSTEME[],7,FALSE),"")</f>
        <v/>
      </c>
    </row>
    <row r="91" spans="1:29" x14ac:dyDescent="0.25">
      <c r="A91" s="2" t="s">
        <v>54</v>
      </c>
      <c r="B91" s="3">
        <v>1</v>
      </c>
      <c r="C91" s="3"/>
      <c r="D91" s="2" t="s">
        <v>53</v>
      </c>
      <c r="E91" s="3">
        <v>200</v>
      </c>
      <c r="F91" s="278"/>
      <c r="G91" s="211" t="str">
        <f>IFERROR(IF(VLOOKUP(TableHandbook[[#This Row],[UDC]],TableAvailabilities[],2,FALSE)&gt;0,"Y",""),"")</f>
        <v/>
      </c>
      <c r="H91" s="211" t="str">
        <f>IFERROR(IF(VLOOKUP(TableHandbook[[#This Row],[UDC]],TableAvailabilities[],3,FALSE)&gt;0,"Y",""),"")</f>
        <v/>
      </c>
      <c r="I91" s="211" t="str">
        <f>IFERROR(IF(VLOOKUP(TableHandbook[[#This Row],[UDC]],TableAvailabilities[],4,FALSE)&gt;0,"Y",""),"")</f>
        <v/>
      </c>
      <c r="J91" s="211" t="str">
        <f>IFERROR(IF(VLOOKUP(TableHandbook[[#This Row],[UDC]],TableAvailabilities[],5,FALSE)&gt;0,"Y",""),"")</f>
        <v/>
      </c>
      <c r="K91" s="2"/>
      <c r="L91" s="214" t="str">
        <f>IFERROR(VLOOKUP(TableHandbook[[#This Row],[UDC]],TableOMTEACH1[],7,FALSE),"")</f>
        <v/>
      </c>
      <c r="M91" s="212" t="str">
        <f>IFERROR(VLOOKUP(TableHandbook[[#This Row],[UDC]],TableOUMPTCHEC[],7,FALSE),"")</f>
        <v/>
      </c>
      <c r="N91" s="212" t="str">
        <f>IFERROR(VLOOKUP(TableHandbook[[#This Row],[UDC]],TableOUMPTCHPE[],7,FALSE),"")</f>
        <v/>
      </c>
      <c r="O91" s="212" t="str">
        <f>IFERROR(VLOOKUP(TableHandbook[[#This Row],[UDC]],TableOUMPTCHSE[],7,FALSE),"")</f>
        <v/>
      </c>
      <c r="P91" s="214" t="str">
        <f>IFERROR(VLOOKUP(TableHandbook[[#This Row],[UDC]],TableOCTESOL1[],7,FALSE),"")</f>
        <v/>
      </c>
      <c r="Q91" s="212" t="str">
        <f>IFERROR(VLOOKUP(TableHandbook[[#This Row],[UDC]],TableOCTESOL[],7,FALSE),"")</f>
        <v/>
      </c>
      <c r="R91" s="212" t="str">
        <f>IFERROR(VLOOKUP(TableHandbook[[#This Row],[UDC]],TableOMAPLING[],7,FALSE),"")</f>
        <v/>
      </c>
      <c r="S91" s="214" t="str">
        <f>IFERROR(VLOOKUP(TableHandbook[[#This Row],[UDC]],TableOCEDHE1[],7,FALSE),"")</f>
        <v/>
      </c>
      <c r="T91" s="212" t="str">
        <f>IFERROR(VLOOKUP(TableHandbook[[#This Row],[UDC]],TableOCEDHE[],7,FALSE),"")</f>
        <v/>
      </c>
      <c r="U91" s="212" t="str">
        <f>IFERROR(VLOOKUP(TableHandbook[[#This Row],[UDC]],TableOCEDUCS1[],7,FALSE),"")</f>
        <v/>
      </c>
      <c r="V91" s="212" t="str">
        <f>IFERROR(VLOOKUP(TableHandbook[[#This Row],[UDC]],TableOCEDUC[],7,FALSE),"")</f>
        <v/>
      </c>
      <c r="W91" s="212" t="str">
        <f>IFERROR(VLOOKUP(TableHandbook[[#This Row],[UDC]],TableOGEDUC[],7,FALSE),"")</f>
        <v>AltCore</v>
      </c>
      <c r="X91" s="212" t="str">
        <f>IFERROR(VLOOKUP(TableHandbook[[#This Row],[UDC]],TableOUMPEDUPR[],7,FALSE),"")</f>
        <v/>
      </c>
      <c r="Y91" s="212" t="str">
        <f>IFERROR(VLOOKUP(TableHandbook[[#This Row],[UDC]],TableOUMPEDUSC[],7,FALSE),"")</f>
        <v/>
      </c>
      <c r="Z91" s="214" t="str">
        <f>IFERROR(VLOOKUP(TableHandbook[[#This Row],[UDC]],TableOMEDUC[],7,FALSE),"")</f>
        <v/>
      </c>
      <c r="AA91" s="212" t="str">
        <f>IFERROR(VLOOKUP(TableHandbook[[#This Row],[UDC]],TableOSEPCULIN[],7,FALSE),"")</f>
        <v/>
      </c>
      <c r="AB91" s="212" t="str">
        <f>IFERROR(VLOOKUP(TableHandbook[[#This Row],[UDC]],TableOSEPLNTCH[],7,FALSE),"")</f>
        <v/>
      </c>
      <c r="AC91" s="212" t="str">
        <f>IFERROR(VLOOKUP(TableHandbook[[#This Row],[UDC]],TableOSEPSTEME[],7,FALSE),"")</f>
        <v/>
      </c>
    </row>
    <row r="92" spans="1:29" x14ac:dyDescent="0.25">
      <c r="A92" s="2" t="s">
        <v>44</v>
      </c>
      <c r="B92" s="3">
        <v>2</v>
      </c>
      <c r="C92" s="3"/>
      <c r="D92" s="2" t="s">
        <v>43</v>
      </c>
      <c r="E92" s="3">
        <v>400</v>
      </c>
      <c r="F92" s="278"/>
      <c r="G92" s="211" t="str">
        <f>IFERROR(IF(VLOOKUP(TableHandbook[[#This Row],[UDC]],TableAvailabilities[],2,FALSE)&gt;0,"Y",""),"")</f>
        <v/>
      </c>
      <c r="H92" s="211" t="str">
        <f>IFERROR(IF(VLOOKUP(TableHandbook[[#This Row],[UDC]],TableAvailabilities[],3,FALSE)&gt;0,"Y",""),"")</f>
        <v/>
      </c>
      <c r="I92" s="211" t="str">
        <f>IFERROR(IF(VLOOKUP(TableHandbook[[#This Row],[UDC]],TableAvailabilities[],4,FALSE)&gt;0,"Y",""),"")</f>
        <v/>
      </c>
      <c r="J92" s="211" t="str">
        <f>IFERROR(IF(VLOOKUP(TableHandbook[[#This Row],[UDC]],TableAvailabilities[],5,FALSE)&gt;0,"Y",""),"")</f>
        <v/>
      </c>
      <c r="K92" s="2"/>
      <c r="L92" s="214" t="str">
        <f>IFERROR(VLOOKUP(TableHandbook[[#This Row],[UDC]],TableOMTEACH1[],7,FALSE),"")</f>
        <v>AltCore</v>
      </c>
      <c r="M92" s="212" t="str">
        <f>IFERROR(VLOOKUP(TableHandbook[[#This Row],[UDC]],TableOUMPTCHEC[],7,FALSE),"")</f>
        <v/>
      </c>
      <c r="N92" s="212" t="str">
        <f>IFERROR(VLOOKUP(TableHandbook[[#This Row],[UDC]],TableOUMPTCHPE[],7,FALSE),"")</f>
        <v/>
      </c>
      <c r="O92" s="212" t="str">
        <f>IFERROR(VLOOKUP(TableHandbook[[#This Row],[UDC]],TableOUMPTCHSE[],7,FALSE),"")</f>
        <v/>
      </c>
      <c r="P92" s="214" t="str">
        <f>IFERROR(VLOOKUP(TableHandbook[[#This Row],[UDC]],TableOCTESOL1[],7,FALSE),"")</f>
        <v/>
      </c>
      <c r="Q92" s="212" t="str">
        <f>IFERROR(VLOOKUP(TableHandbook[[#This Row],[UDC]],TableOCTESOL[],7,FALSE),"")</f>
        <v/>
      </c>
      <c r="R92" s="212" t="str">
        <f>IFERROR(VLOOKUP(TableHandbook[[#This Row],[UDC]],TableOMAPLING[],7,FALSE),"")</f>
        <v/>
      </c>
      <c r="S92" s="214" t="str">
        <f>IFERROR(VLOOKUP(TableHandbook[[#This Row],[UDC]],TableOCEDHE1[],7,FALSE),"")</f>
        <v/>
      </c>
      <c r="T92" s="212" t="str">
        <f>IFERROR(VLOOKUP(TableHandbook[[#This Row],[UDC]],TableOCEDHE[],7,FALSE),"")</f>
        <v/>
      </c>
      <c r="U92" s="212" t="str">
        <f>IFERROR(VLOOKUP(TableHandbook[[#This Row],[UDC]],TableOCEDUCS1[],7,FALSE),"")</f>
        <v/>
      </c>
      <c r="V92" s="212" t="str">
        <f>IFERROR(VLOOKUP(TableHandbook[[#This Row],[UDC]],TableOCEDUC[],7,FALSE),"")</f>
        <v/>
      </c>
      <c r="W92" s="212" t="str">
        <f>IFERROR(VLOOKUP(TableHandbook[[#This Row],[UDC]],TableOGEDUC[],7,FALSE),"")</f>
        <v/>
      </c>
      <c r="X92" s="212" t="str">
        <f>IFERROR(VLOOKUP(TableHandbook[[#This Row],[UDC]],TableOUMPEDUPR[],7,FALSE),"")</f>
        <v/>
      </c>
      <c r="Y92" s="212" t="str">
        <f>IFERROR(VLOOKUP(TableHandbook[[#This Row],[UDC]],TableOUMPEDUSC[],7,FALSE),"")</f>
        <v/>
      </c>
      <c r="Z92" s="214" t="str">
        <f>IFERROR(VLOOKUP(TableHandbook[[#This Row],[UDC]],TableOMEDUC[],7,FALSE),"")</f>
        <v/>
      </c>
      <c r="AA92" s="212" t="str">
        <f>IFERROR(VLOOKUP(TableHandbook[[#This Row],[UDC]],TableOSEPCULIN[],7,FALSE),"")</f>
        <v/>
      </c>
      <c r="AB92" s="212" t="str">
        <f>IFERROR(VLOOKUP(TableHandbook[[#This Row],[UDC]],TableOSEPLNTCH[],7,FALSE),"")</f>
        <v/>
      </c>
      <c r="AC92" s="212" t="str">
        <f>IFERROR(VLOOKUP(TableHandbook[[#This Row],[UDC]],TableOSEPSTEME[],7,FALSE),"")</f>
        <v/>
      </c>
    </row>
    <row r="93" spans="1:29" x14ac:dyDescent="0.25">
      <c r="A93" s="2" t="s">
        <v>46</v>
      </c>
      <c r="B93" s="3">
        <v>2</v>
      </c>
      <c r="C93" s="3"/>
      <c r="D93" s="2" t="s">
        <v>45</v>
      </c>
      <c r="E93" s="3">
        <v>400</v>
      </c>
      <c r="F93" s="278"/>
      <c r="G93" s="211" t="str">
        <f>IFERROR(IF(VLOOKUP(TableHandbook[[#This Row],[UDC]],TableAvailabilities[],2,FALSE)&gt;0,"Y",""),"")</f>
        <v/>
      </c>
      <c r="H93" s="211" t="str">
        <f>IFERROR(IF(VLOOKUP(TableHandbook[[#This Row],[UDC]],TableAvailabilities[],3,FALSE)&gt;0,"Y",""),"")</f>
        <v/>
      </c>
      <c r="I93" s="211" t="str">
        <f>IFERROR(IF(VLOOKUP(TableHandbook[[#This Row],[UDC]],TableAvailabilities[],4,FALSE)&gt;0,"Y",""),"")</f>
        <v/>
      </c>
      <c r="J93" s="211" t="str">
        <f>IFERROR(IF(VLOOKUP(TableHandbook[[#This Row],[UDC]],TableAvailabilities[],5,FALSE)&gt;0,"Y",""),"")</f>
        <v/>
      </c>
      <c r="K93" s="2"/>
      <c r="L93" s="214" t="str">
        <f>IFERROR(VLOOKUP(TableHandbook[[#This Row],[UDC]],TableOMTEACH1[],7,FALSE),"")</f>
        <v>AltCore</v>
      </c>
      <c r="M93" s="212" t="str">
        <f>IFERROR(VLOOKUP(TableHandbook[[#This Row],[UDC]],TableOUMPTCHEC[],7,FALSE),"")</f>
        <v/>
      </c>
      <c r="N93" s="212" t="str">
        <f>IFERROR(VLOOKUP(TableHandbook[[#This Row],[UDC]],TableOUMPTCHPE[],7,FALSE),"")</f>
        <v/>
      </c>
      <c r="O93" s="212" t="str">
        <f>IFERROR(VLOOKUP(TableHandbook[[#This Row],[UDC]],TableOUMPTCHSE[],7,FALSE),"")</f>
        <v/>
      </c>
      <c r="P93" s="214" t="str">
        <f>IFERROR(VLOOKUP(TableHandbook[[#This Row],[UDC]],TableOCTESOL1[],7,FALSE),"")</f>
        <v/>
      </c>
      <c r="Q93" s="212" t="str">
        <f>IFERROR(VLOOKUP(TableHandbook[[#This Row],[UDC]],TableOCTESOL[],7,FALSE),"")</f>
        <v/>
      </c>
      <c r="R93" s="212" t="str">
        <f>IFERROR(VLOOKUP(TableHandbook[[#This Row],[UDC]],TableOMAPLING[],7,FALSE),"")</f>
        <v/>
      </c>
      <c r="S93" s="214" t="str">
        <f>IFERROR(VLOOKUP(TableHandbook[[#This Row],[UDC]],TableOCEDHE1[],7,FALSE),"")</f>
        <v/>
      </c>
      <c r="T93" s="212" t="str">
        <f>IFERROR(VLOOKUP(TableHandbook[[#This Row],[UDC]],TableOCEDHE[],7,FALSE),"")</f>
        <v/>
      </c>
      <c r="U93" s="212" t="str">
        <f>IFERROR(VLOOKUP(TableHandbook[[#This Row],[UDC]],TableOCEDUCS1[],7,FALSE),"")</f>
        <v/>
      </c>
      <c r="V93" s="212" t="str">
        <f>IFERROR(VLOOKUP(TableHandbook[[#This Row],[UDC]],TableOCEDUC[],7,FALSE),"")</f>
        <v/>
      </c>
      <c r="W93" s="212" t="str">
        <f>IFERROR(VLOOKUP(TableHandbook[[#This Row],[UDC]],TableOGEDUC[],7,FALSE),"")</f>
        <v/>
      </c>
      <c r="X93" s="212" t="str">
        <f>IFERROR(VLOOKUP(TableHandbook[[#This Row],[UDC]],TableOUMPEDUPR[],7,FALSE),"")</f>
        <v/>
      </c>
      <c r="Y93" s="212" t="str">
        <f>IFERROR(VLOOKUP(TableHandbook[[#This Row],[UDC]],TableOUMPEDUSC[],7,FALSE),"")</f>
        <v/>
      </c>
      <c r="Z93" s="214" t="str">
        <f>IFERROR(VLOOKUP(TableHandbook[[#This Row],[UDC]],TableOMEDUC[],7,FALSE),"")</f>
        <v/>
      </c>
      <c r="AA93" s="212" t="str">
        <f>IFERROR(VLOOKUP(TableHandbook[[#This Row],[UDC]],TableOSEPCULIN[],7,FALSE),"")</f>
        <v/>
      </c>
      <c r="AB93" s="212" t="str">
        <f>IFERROR(VLOOKUP(TableHandbook[[#This Row],[UDC]],TableOSEPLNTCH[],7,FALSE),"")</f>
        <v/>
      </c>
      <c r="AC93" s="212" t="str">
        <f>IFERROR(VLOOKUP(TableHandbook[[#This Row],[UDC]],TableOSEPSTEME[],7,FALSE),"")</f>
        <v/>
      </c>
    </row>
    <row r="94" spans="1:29" x14ac:dyDescent="0.25">
      <c r="A94" s="2" t="s">
        <v>48</v>
      </c>
      <c r="B94" s="3">
        <v>3</v>
      </c>
      <c r="C94" s="3"/>
      <c r="D94" s="2" t="s">
        <v>47</v>
      </c>
      <c r="E94" s="3">
        <v>400</v>
      </c>
      <c r="F94" s="278"/>
      <c r="G94" s="211" t="str">
        <f>IFERROR(IF(VLOOKUP(TableHandbook[[#This Row],[UDC]],TableAvailabilities[],2,FALSE)&gt;0,"Y",""),"")</f>
        <v/>
      </c>
      <c r="H94" s="211" t="str">
        <f>IFERROR(IF(VLOOKUP(TableHandbook[[#This Row],[UDC]],TableAvailabilities[],3,FALSE)&gt;0,"Y",""),"")</f>
        <v/>
      </c>
      <c r="I94" s="211" t="str">
        <f>IFERROR(IF(VLOOKUP(TableHandbook[[#This Row],[UDC]],TableAvailabilities[],4,FALSE)&gt;0,"Y",""),"")</f>
        <v/>
      </c>
      <c r="J94" s="211" t="str">
        <f>IFERROR(IF(VLOOKUP(TableHandbook[[#This Row],[UDC]],TableAvailabilities[],5,FALSE)&gt;0,"Y",""),"")</f>
        <v/>
      </c>
      <c r="K94" s="2"/>
      <c r="L94" s="214" t="str">
        <f>IFERROR(VLOOKUP(TableHandbook[[#This Row],[UDC]],TableOMTEACH1[],7,FALSE),"")</f>
        <v>AltCore</v>
      </c>
      <c r="M94" s="212" t="str">
        <f>IFERROR(VLOOKUP(TableHandbook[[#This Row],[UDC]],TableOUMPTCHEC[],7,FALSE),"")</f>
        <v/>
      </c>
      <c r="N94" s="212" t="str">
        <f>IFERROR(VLOOKUP(TableHandbook[[#This Row],[UDC]],TableOUMPTCHPE[],7,FALSE),"")</f>
        <v/>
      </c>
      <c r="O94" s="212" t="str">
        <f>IFERROR(VLOOKUP(TableHandbook[[#This Row],[UDC]],TableOUMPTCHSE[],7,FALSE),"")</f>
        <v/>
      </c>
      <c r="P94" s="214" t="str">
        <f>IFERROR(VLOOKUP(TableHandbook[[#This Row],[UDC]],TableOCTESOL1[],7,FALSE),"")</f>
        <v/>
      </c>
      <c r="Q94" s="212" t="str">
        <f>IFERROR(VLOOKUP(TableHandbook[[#This Row],[UDC]],TableOCTESOL[],7,FALSE),"")</f>
        <v/>
      </c>
      <c r="R94" s="212" t="str">
        <f>IFERROR(VLOOKUP(TableHandbook[[#This Row],[UDC]],TableOMAPLING[],7,FALSE),"")</f>
        <v/>
      </c>
      <c r="S94" s="214" t="str">
        <f>IFERROR(VLOOKUP(TableHandbook[[#This Row],[UDC]],TableOCEDHE1[],7,FALSE),"")</f>
        <v/>
      </c>
      <c r="T94" s="212" t="str">
        <f>IFERROR(VLOOKUP(TableHandbook[[#This Row],[UDC]],TableOCEDHE[],7,FALSE),"")</f>
        <v/>
      </c>
      <c r="U94" s="212" t="str">
        <f>IFERROR(VLOOKUP(TableHandbook[[#This Row],[UDC]],TableOCEDUCS1[],7,FALSE),"")</f>
        <v/>
      </c>
      <c r="V94" s="212" t="str">
        <f>IFERROR(VLOOKUP(TableHandbook[[#This Row],[UDC]],TableOCEDUC[],7,FALSE),"")</f>
        <v/>
      </c>
      <c r="W94" s="212" t="str">
        <f>IFERROR(VLOOKUP(TableHandbook[[#This Row],[UDC]],TableOGEDUC[],7,FALSE),"")</f>
        <v/>
      </c>
      <c r="X94" s="212" t="str">
        <f>IFERROR(VLOOKUP(TableHandbook[[#This Row],[UDC]],TableOUMPEDUPR[],7,FALSE),"")</f>
        <v/>
      </c>
      <c r="Y94" s="212" t="str">
        <f>IFERROR(VLOOKUP(TableHandbook[[#This Row],[UDC]],TableOUMPEDUSC[],7,FALSE),"")</f>
        <v/>
      </c>
      <c r="Z94" s="214" t="str">
        <f>IFERROR(VLOOKUP(TableHandbook[[#This Row],[UDC]],TableOMEDUC[],7,FALSE),"")</f>
        <v/>
      </c>
      <c r="AA94" s="212" t="str">
        <f>IFERROR(VLOOKUP(TableHandbook[[#This Row],[UDC]],TableOSEPCULIN[],7,FALSE),"")</f>
        <v/>
      </c>
      <c r="AB94" s="212" t="str">
        <f>IFERROR(VLOOKUP(TableHandbook[[#This Row],[UDC]],TableOSEPLNTCH[],7,FALSE),"")</f>
        <v/>
      </c>
      <c r="AC94" s="212" t="str">
        <f>IFERROR(VLOOKUP(TableHandbook[[#This Row],[UDC]],TableOSEPSTEME[],7,FALSE),"")</f>
        <v/>
      </c>
    </row>
    <row r="95" spans="1:29" x14ac:dyDescent="0.25">
      <c r="A95" s="2" t="s">
        <v>349</v>
      </c>
      <c r="B95" s="3"/>
      <c r="C95" s="3"/>
      <c r="D95" s="2" t="s">
        <v>325</v>
      </c>
      <c r="E95" s="3"/>
      <c r="F95" s="278"/>
      <c r="G95" s="211" t="str">
        <f>IFERROR(IF(VLOOKUP(TableHandbook[[#This Row],[UDC]],TableAvailabilities[],2,FALSE)&gt;0,"Y",""),"")</f>
        <v/>
      </c>
      <c r="H95" s="211" t="str">
        <f>IFERROR(IF(VLOOKUP(TableHandbook[[#This Row],[UDC]],TableAvailabilities[],3,FALSE)&gt;0,"Y",""),"")</f>
        <v/>
      </c>
      <c r="I95" s="211" t="str">
        <f>IFERROR(IF(VLOOKUP(TableHandbook[[#This Row],[UDC]],TableAvailabilities[],4,FALSE)&gt;0,"Y",""),"")</f>
        <v/>
      </c>
      <c r="J95" s="211" t="str">
        <f>IFERROR(IF(VLOOKUP(TableHandbook[[#This Row],[UDC]],TableAvailabilities[],5,FALSE)&gt;0,"Y",""),"")</f>
        <v/>
      </c>
      <c r="K95" s="2"/>
      <c r="L95" s="214" t="str">
        <f>IFERROR(VLOOKUP(TableHandbook[[#This Row],[UDC]],TableOMTEACH1[],7,FALSE),"")</f>
        <v/>
      </c>
      <c r="M95" s="212" t="str">
        <f>IFERROR(VLOOKUP(TableHandbook[[#This Row],[UDC]],TableOUMPTCHEC[],7,FALSE),"")</f>
        <v/>
      </c>
      <c r="N95" s="212" t="str">
        <f>IFERROR(VLOOKUP(TableHandbook[[#This Row],[UDC]],TableOUMPTCHPE[],7,FALSE),"")</f>
        <v/>
      </c>
      <c r="O95" s="212" t="str">
        <f>IFERROR(VLOOKUP(TableHandbook[[#This Row],[UDC]],TableOUMPTCHSE[],7,FALSE),"")</f>
        <v>Option</v>
      </c>
      <c r="P95" s="214" t="str">
        <f>IFERROR(VLOOKUP(TableHandbook[[#This Row],[UDC]],TableOCTESOL1[],7,FALSE),"")</f>
        <v/>
      </c>
      <c r="Q95" s="212" t="str">
        <f>IFERROR(VLOOKUP(TableHandbook[[#This Row],[UDC]],TableOCTESOL[],7,FALSE),"")</f>
        <v/>
      </c>
      <c r="R95" s="212" t="str">
        <f>IFERROR(VLOOKUP(TableHandbook[[#This Row],[UDC]],TableOMAPLING[],7,FALSE),"")</f>
        <v/>
      </c>
      <c r="S95" s="214" t="str">
        <f>IFERROR(VLOOKUP(TableHandbook[[#This Row],[UDC]],TableOCEDHE1[],7,FALSE),"")</f>
        <v/>
      </c>
      <c r="T95" s="212" t="str">
        <f>IFERROR(VLOOKUP(TableHandbook[[#This Row],[UDC]],TableOCEDHE[],7,FALSE),"")</f>
        <v/>
      </c>
      <c r="U95" s="212" t="str">
        <f>IFERROR(VLOOKUP(TableHandbook[[#This Row],[UDC]],TableOCEDUCS1[],7,FALSE),"")</f>
        <v/>
      </c>
      <c r="V95" s="212" t="str">
        <f>IFERROR(VLOOKUP(TableHandbook[[#This Row],[UDC]],TableOCEDUC[],7,FALSE),"")</f>
        <v/>
      </c>
      <c r="W95" s="212" t="str">
        <f>IFERROR(VLOOKUP(TableHandbook[[#This Row],[UDC]],TableOGEDUC[],7,FALSE),"")</f>
        <v/>
      </c>
      <c r="X95" s="212" t="str">
        <f>IFERROR(VLOOKUP(TableHandbook[[#This Row],[UDC]],TableOUMPEDUPR[],7,FALSE),"")</f>
        <v/>
      </c>
      <c r="Y95" s="212" t="str">
        <f>IFERROR(VLOOKUP(TableHandbook[[#This Row],[UDC]],TableOUMPEDUSC[],7,FALSE),"")</f>
        <v/>
      </c>
      <c r="Z95" s="214" t="str">
        <f>IFERROR(VLOOKUP(TableHandbook[[#This Row],[UDC]],TableOMEDUC[],7,FALSE),"")</f>
        <v/>
      </c>
      <c r="AA95" s="212" t="str">
        <f>IFERROR(VLOOKUP(TableHandbook[[#This Row],[UDC]],TableOSEPCULIN[],7,FALSE),"")</f>
        <v/>
      </c>
      <c r="AB95" s="212" t="str">
        <f>IFERROR(VLOOKUP(TableHandbook[[#This Row],[UDC]],TableOSEPLNTCH[],7,FALSE),"")</f>
        <v/>
      </c>
      <c r="AC95" s="212" t="str">
        <f>IFERROR(VLOOKUP(TableHandbook[[#This Row],[UDC]],TableOSEPSTEME[],7,FALSE),"")</f>
        <v/>
      </c>
    </row>
    <row r="96" spans="1:29" x14ac:dyDescent="0.25">
      <c r="A96" s="2" t="s">
        <v>350</v>
      </c>
      <c r="B96" s="3"/>
      <c r="C96" s="3"/>
      <c r="D96" s="2" t="s">
        <v>351</v>
      </c>
      <c r="E96" s="3">
        <v>25</v>
      </c>
      <c r="F96" s="278" t="s">
        <v>111</v>
      </c>
      <c r="G96" s="211" t="str">
        <f>IFERROR(IF(VLOOKUP(TableHandbook[[#This Row],[UDC]],TableAvailabilities[],2,FALSE)&gt;0,"Y",""),"")</f>
        <v/>
      </c>
      <c r="H96" s="211" t="str">
        <f>IFERROR(IF(VLOOKUP(TableHandbook[[#This Row],[UDC]],TableAvailabilities[],3,FALSE)&gt;0,"Y",""),"")</f>
        <v/>
      </c>
      <c r="I96" s="211" t="str">
        <f>IFERROR(IF(VLOOKUP(TableHandbook[[#This Row],[UDC]],TableAvailabilities[],4,FALSE)&gt;0,"Y",""),"")</f>
        <v/>
      </c>
      <c r="J96" s="211" t="str">
        <f>IFERROR(IF(VLOOKUP(TableHandbook[[#This Row],[UDC]],TableAvailabilities[],5,FALSE)&gt;0,"Y",""),"")</f>
        <v/>
      </c>
      <c r="K96" s="2"/>
      <c r="L96" s="214" t="str">
        <f>IFERROR(VLOOKUP(TableHandbook[[#This Row],[UDC]],TableOMTEACH1[],7,FALSE),"")</f>
        <v/>
      </c>
      <c r="M96" s="212" t="str">
        <f>IFERROR(VLOOKUP(TableHandbook[[#This Row],[UDC]],TableOUMPTCHEC[],7,FALSE),"")</f>
        <v/>
      </c>
      <c r="N96" s="212" t="str">
        <f>IFERROR(VLOOKUP(TableHandbook[[#This Row],[UDC]],TableOUMPTCHPE[],7,FALSE),"")</f>
        <v/>
      </c>
      <c r="O96" s="212" t="str">
        <f>IFERROR(VLOOKUP(TableHandbook[[#This Row],[UDC]],TableOUMPTCHSE[],7,FALSE),"")</f>
        <v/>
      </c>
      <c r="P96" s="214" t="str">
        <f>IFERROR(VLOOKUP(TableHandbook[[#This Row],[UDC]],TableOCTESOL1[],7,FALSE),"")</f>
        <v/>
      </c>
      <c r="Q96" s="212" t="str">
        <f>IFERROR(VLOOKUP(TableHandbook[[#This Row],[UDC]],TableOCTESOL[],7,FALSE),"")</f>
        <v/>
      </c>
      <c r="R96" s="212" t="str">
        <f>IFERROR(VLOOKUP(TableHandbook[[#This Row],[UDC]],TableOMAPLING[],7,FALSE),"")</f>
        <v/>
      </c>
      <c r="S96" s="214" t="str">
        <f>IFERROR(VLOOKUP(TableHandbook[[#This Row],[UDC]],TableOCEDHE1[],7,FALSE),"")</f>
        <v/>
      </c>
      <c r="T96" s="212" t="str">
        <f>IFERROR(VLOOKUP(TableHandbook[[#This Row],[UDC]],TableOCEDHE[],7,FALSE),"")</f>
        <v/>
      </c>
      <c r="U96" s="212" t="str">
        <f>IFERROR(VLOOKUP(TableHandbook[[#This Row],[UDC]],TableOCEDUCS1[],7,FALSE),"")</f>
        <v/>
      </c>
      <c r="V96" s="212" t="str">
        <f>IFERROR(VLOOKUP(TableHandbook[[#This Row],[UDC]],TableOCEDUC[],7,FALSE),"")</f>
        <v/>
      </c>
      <c r="W96" s="212" t="str">
        <f>IFERROR(VLOOKUP(TableHandbook[[#This Row],[UDC]],TableOGEDUC[],7,FALSE),"")</f>
        <v/>
      </c>
      <c r="X96" s="212" t="str">
        <f>IFERROR(VLOOKUP(TableHandbook[[#This Row],[UDC]],TableOUMPEDUPR[],7,FALSE),"")</f>
        <v/>
      </c>
      <c r="Y96" s="212" t="str">
        <f>IFERROR(VLOOKUP(TableHandbook[[#This Row],[UDC]],TableOUMPEDUSC[],7,FALSE),"")</f>
        <v/>
      </c>
      <c r="Z96" s="214" t="str">
        <f>IFERROR(VLOOKUP(TableHandbook[[#This Row],[UDC]],TableOMEDUC[],7,FALSE),"")</f>
        <v/>
      </c>
      <c r="AA96" s="212" t="str">
        <f>IFERROR(VLOOKUP(TableHandbook[[#This Row],[UDC]],TableOSEPCULIN[],7,FALSE),"")</f>
        <v/>
      </c>
      <c r="AB96" s="212" t="str">
        <f>IFERROR(VLOOKUP(TableHandbook[[#This Row],[UDC]],TableOSEPLNTCH[],7,FALSE),"")</f>
        <v/>
      </c>
      <c r="AC96" s="212" t="str">
        <f>IFERROR(VLOOKUP(TableHandbook[[#This Row],[UDC]],TableOSEPSTEME[],7,FALSE),"")</f>
        <v/>
      </c>
    </row>
    <row r="97" spans="1:29" x14ac:dyDescent="0.25">
      <c r="A97" s="2" t="s">
        <v>352</v>
      </c>
      <c r="B97" s="3"/>
      <c r="C97" s="3"/>
      <c r="D97" s="2" t="s">
        <v>353</v>
      </c>
      <c r="E97" s="3"/>
      <c r="F97" s="278"/>
      <c r="G97" s="211" t="str">
        <f>IFERROR(IF(VLOOKUP(TableHandbook[[#This Row],[UDC]],TableAvailabilities[],2,FALSE)&gt;0,"Y",""),"")</f>
        <v/>
      </c>
      <c r="H97" s="211" t="str">
        <f>IFERROR(IF(VLOOKUP(TableHandbook[[#This Row],[UDC]],TableAvailabilities[],3,FALSE)&gt;0,"Y",""),"")</f>
        <v/>
      </c>
      <c r="I97" s="211" t="str">
        <f>IFERROR(IF(VLOOKUP(TableHandbook[[#This Row],[UDC]],TableAvailabilities[],4,FALSE)&gt;0,"Y",""),"")</f>
        <v/>
      </c>
      <c r="J97" s="211" t="str">
        <f>IFERROR(IF(VLOOKUP(TableHandbook[[#This Row],[UDC]],TableAvailabilities[],5,FALSE)&gt;0,"Y",""),"")</f>
        <v/>
      </c>
      <c r="K97" s="2"/>
      <c r="L97" s="214" t="str">
        <f>IFERROR(VLOOKUP(TableHandbook[[#This Row],[UDC]],TableOMTEACH1[],7,FALSE),"")</f>
        <v/>
      </c>
      <c r="M97" s="212" t="str">
        <f>IFERROR(VLOOKUP(TableHandbook[[#This Row],[UDC]],TableOUMPTCHEC[],7,FALSE),"")</f>
        <v/>
      </c>
      <c r="N97" s="212" t="str">
        <f>IFERROR(VLOOKUP(TableHandbook[[#This Row],[UDC]],TableOUMPTCHPE[],7,FALSE),"")</f>
        <v/>
      </c>
      <c r="O97" s="212" t="str">
        <f>IFERROR(VLOOKUP(TableHandbook[[#This Row],[UDC]],TableOUMPTCHSE[],7,FALSE),"")</f>
        <v/>
      </c>
      <c r="P97" s="214" t="str">
        <f>IFERROR(VLOOKUP(TableHandbook[[#This Row],[UDC]],TableOCTESOL1[],7,FALSE),"")</f>
        <v/>
      </c>
      <c r="Q97" s="212" t="str">
        <f>IFERROR(VLOOKUP(TableHandbook[[#This Row],[UDC]],TableOCTESOL[],7,FALSE),"")</f>
        <v/>
      </c>
      <c r="R97" s="212" t="str">
        <f>IFERROR(VLOOKUP(TableHandbook[[#This Row],[UDC]],TableOMAPLING[],7,FALSE),"")</f>
        <v/>
      </c>
      <c r="S97" s="214" t="str">
        <f>IFERROR(VLOOKUP(TableHandbook[[#This Row],[UDC]],TableOCEDHE1[],7,FALSE),"")</f>
        <v/>
      </c>
      <c r="T97" s="212" t="str">
        <f>IFERROR(VLOOKUP(TableHandbook[[#This Row],[UDC]],TableOCEDHE[],7,FALSE),"")</f>
        <v/>
      </c>
      <c r="U97" s="212" t="str">
        <f>IFERROR(VLOOKUP(TableHandbook[[#This Row],[UDC]],TableOCEDUCS1[],7,FALSE),"")</f>
        <v/>
      </c>
      <c r="V97" s="212" t="str">
        <f>IFERROR(VLOOKUP(TableHandbook[[#This Row],[UDC]],TableOCEDUC[],7,FALSE),"")</f>
        <v/>
      </c>
      <c r="W97" s="212" t="str">
        <f>IFERROR(VLOOKUP(TableHandbook[[#This Row],[UDC]],TableOGEDUC[],7,FALSE),"")</f>
        <v/>
      </c>
      <c r="X97" s="212" t="str">
        <f>IFERROR(VLOOKUP(TableHandbook[[#This Row],[UDC]],TableOUMPEDUPR[],7,FALSE),"")</f>
        <v/>
      </c>
      <c r="Y97" s="212" t="str">
        <f>IFERROR(VLOOKUP(TableHandbook[[#This Row],[UDC]],TableOUMPEDUSC[],7,FALSE),"")</f>
        <v/>
      </c>
      <c r="Z97" s="214" t="str">
        <f>IFERROR(VLOOKUP(TableHandbook[[#This Row],[UDC]],TableOMEDUC[],7,FALSE),"")</f>
        <v/>
      </c>
      <c r="AA97" s="212" t="str">
        <f>IFERROR(VLOOKUP(TableHandbook[[#This Row],[UDC]],TableOSEPCULIN[],7,FALSE),"")</f>
        <v/>
      </c>
      <c r="AB97" s="212" t="str">
        <f>IFERROR(VLOOKUP(TableHandbook[[#This Row],[UDC]],TableOSEPLNTCH[],7,FALSE),"")</f>
        <v/>
      </c>
      <c r="AC97" s="212" t="str">
        <f>IFERROR(VLOOKUP(TableHandbook[[#This Row],[UDC]],TableOSEPSTEME[],7,FALSE),"")</f>
        <v/>
      </c>
    </row>
    <row r="98" spans="1:29" x14ac:dyDescent="0.25">
      <c r="A98" s="2" t="s">
        <v>354</v>
      </c>
      <c r="B98" s="3"/>
      <c r="C98" s="3"/>
      <c r="D98" s="2" t="s">
        <v>355</v>
      </c>
      <c r="E98" s="3">
        <v>25</v>
      </c>
      <c r="F98" s="278" t="s">
        <v>111</v>
      </c>
      <c r="G98" s="211" t="str">
        <f>IFERROR(IF(VLOOKUP(TableHandbook[[#This Row],[UDC]],TableAvailabilities[],2,FALSE)&gt;0,"Y",""),"")</f>
        <v/>
      </c>
      <c r="H98" s="211" t="str">
        <f>IFERROR(IF(VLOOKUP(TableHandbook[[#This Row],[UDC]],TableAvailabilities[],3,FALSE)&gt;0,"Y",""),"")</f>
        <v/>
      </c>
      <c r="I98" s="211" t="str">
        <f>IFERROR(IF(VLOOKUP(TableHandbook[[#This Row],[UDC]],TableAvailabilities[],4,FALSE)&gt;0,"Y",""),"")</f>
        <v/>
      </c>
      <c r="J98" s="211" t="str">
        <f>IFERROR(IF(VLOOKUP(TableHandbook[[#This Row],[UDC]],TableAvailabilities[],5,FALSE)&gt;0,"Y",""),"")</f>
        <v/>
      </c>
      <c r="K98" s="2"/>
      <c r="L98" s="214" t="str">
        <f>IFERROR(VLOOKUP(TableHandbook[[#This Row],[UDC]],TableOMTEACH1[],7,FALSE),"")</f>
        <v/>
      </c>
      <c r="M98" s="212" t="str">
        <f>IFERROR(VLOOKUP(TableHandbook[[#This Row],[UDC]],TableOUMPTCHEC[],7,FALSE),"")</f>
        <v/>
      </c>
      <c r="N98" s="212" t="str">
        <f>IFERROR(VLOOKUP(TableHandbook[[#This Row],[UDC]],TableOUMPTCHPE[],7,FALSE),"")</f>
        <v/>
      </c>
      <c r="O98" s="212" t="str">
        <f>IFERROR(VLOOKUP(TableHandbook[[#This Row],[UDC]],TableOUMPTCHSE[],7,FALSE),"")</f>
        <v/>
      </c>
      <c r="P98" s="214" t="str">
        <f>IFERROR(VLOOKUP(TableHandbook[[#This Row],[UDC]],TableOCTESOL1[],7,FALSE),"")</f>
        <v/>
      </c>
      <c r="Q98" s="212" t="str">
        <f>IFERROR(VLOOKUP(TableHandbook[[#This Row],[UDC]],TableOCTESOL[],7,FALSE),"")</f>
        <v/>
      </c>
      <c r="R98" s="212" t="str">
        <f>IFERROR(VLOOKUP(TableHandbook[[#This Row],[UDC]],TableOMAPLING[],7,FALSE),"")</f>
        <v/>
      </c>
      <c r="S98" s="214" t="str">
        <f>IFERROR(VLOOKUP(TableHandbook[[#This Row],[UDC]],TableOCEDHE1[],7,FALSE),"")</f>
        <v/>
      </c>
      <c r="T98" s="212" t="str">
        <f>IFERROR(VLOOKUP(TableHandbook[[#This Row],[UDC]],TableOCEDHE[],7,FALSE),"")</f>
        <v/>
      </c>
      <c r="U98" s="212" t="str">
        <f>IFERROR(VLOOKUP(TableHandbook[[#This Row],[UDC]],TableOCEDUCS1[],7,FALSE),"")</f>
        <v/>
      </c>
      <c r="V98" s="212" t="str">
        <f>IFERROR(VLOOKUP(TableHandbook[[#This Row],[UDC]],TableOCEDUC[],7,FALSE),"")</f>
        <v/>
      </c>
      <c r="W98" s="212" t="str">
        <f>IFERROR(VLOOKUP(TableHandbook[[#This Row],[UDC]],TableOGEDUC[],7,FALSE),"")</f>
        <v/>
      </c>
      <c r="X98" s="212" t="str">
        <f>IFERROR(VLOOKUP(TableHandbook[[#This Row],[UDC]],TableOUMPEDUPR[],7,FALSE),"")</f>
        <v/>
      </c>
      <c r="Y98" s="212" t="str">
        <f>IFERROR(VLOOKUP(TableHandbook[[#This Row],[UDC]],TableOUMPEDUSC[],7,FALSE),"")</f>
        <v/>
      </c>
      <c r="Z98" s="214" t="str">
        <f>IFERROR(VLOOKUP(TableHandbook[[#This Row],[UDC]],TableOMEDUC[],7,FALSE),"")</f>
        <v/>
      </c>
      <c r="AA98" s="212" t="str">
        <f>IFERROR(VLOOKUP(TableHandbook[[#This Row],[UDC]],TableOSEPCULIN[],7,FALSE),"")</f>
        <v/>
      </c>
      <c r="AB98" s="212" t="str">
        <f>IFERROR(VLOOKUP(TableHandbook[[#This Row],[UDC]],TableOSEPLNTCH[],7,FALSE),"")</f>
        <v/>
      </c>
      <c r="AC98" s="212" t="str">
        <f>IFERROR(VLOOKUP(TableHandbook[[#This Row],[UDC]],TableOSEPSTEME[],7,FALSE),"")</f>
        <v/>
      </c>
    </row>
    <row r="99" spans="1:29" x14ac:dyDescent="0.25">
      <c r="A99" s="2" t="s">
        <v>356</v>
      </c>
      <c r="B99" s="3"/>
      <c r="C99" s="3"/>
      <c r="D99" s="2" t="s">
        <v>357</v>
      </c>
      <c r="E99" s="3">
        <v>25</v>
      </c>
      <c r="F99" s="278" t="s">
        <v>111</v>
      </c>
      <c r="G99" s="211" t="str">
        <f>IFERROR(IF(VLOOKUP(TableHandbook[[#This Row],[UDC]],TableAvailabilities[],2,FALSE)&gt;0,"Y",""),"")</f>
        <v/>
      </c>
      <c r="H99" s="211" t="str">
        <f>IFERROR(IF(VLOOKUP(TableHandbook[[#This Row],[UDC]],TableAvailabilities[],3,FALSE)&gt;0,"Y",""),"")</f>
        <v/>
      </c>
      <c r="I99" s="211" t="str">
        <f>IFERROR(IF(VLOOKUP(TableHandbook[[#This Row],[UDC]],TableAvailabilities[],4,FALSE)&gt;0,"Y",""),"")</f>
        <v/>
      </c>
      <c r="J99" s="211" t="str">
        <f>IFERROR(IF(VLOOKUP(TableHandbook[[#This Row],[UDC]],TableAvailabilities[],5,FALSE)&gt;0,"Y",""),"")</f>
        <v/>
      </c>
      <c r="K99" s="2"/>
      <c r="L99" s="214" t="str">
        <f>IFERROR(VLOOKUP(TableHandbook[[#This Row],[UDC]],TableOMTEACH1[],7,FALSE),"")</f>
        <v/>
      </c>
      <c r="M99" s="212" t="str">
        <f>IFERROR(VLOOKUP(TableHandbook[[#This Row],[UDC]],TableOUMPTCHEC[],7,FALSE),"")</f>
        <v/>
      </c>
      <c r="N99" s="212" t="str">
        <f>IFERROR(VLOOKUP(TableHandbook[[#This Row],[UDC]],TableOUMPTCHPE[],7,FALSE),"")</f>
        <v/>
      </c>
      <c r="O99" s="212" t="str">
        <f>IFERROR(VLOOKUP(TableHandbook[[#This Row],[UDC]],TableOUMPTCHSE[],7,FALSE),"")</f>
        <v/>
      </c>
      <c r="P99" s="214" t="str">
        <f>IFERROR(VLOOKUP(TableHandbook[[#This Row],[UDC]],TableOCTESOL1[],7,FALSE),"")</f>
        <v/>
      </c>
      <c r="Q99" s="212" t="str">
        <f>IFERROR(VLOOKUP(TableHandbook[[#This Row],[UDC]],TableOCTESOL[],7,FALSE),"")</f>
        <v/>
      </c>
      <c r="R99" s="212" t="str">
        <f>IFERROR(VLOOKUP(TableHandbook[[#This Row],[UDC]],TableOMAPLING[],7,FALSE),"")</f>
        <v/>
      </c>
      <c r="S99" s="214" t="str">
        <f>IFERROR(VLOOKUP(TableHandbook[[#This Row],[UDC]],TableOCEDHE1[],7,FALSE),"")</f>
        <v/>
      </c>
      <c r="T99" s="212" t="str">
        <f>IFERROR(VLOOKUP(TableHandbook[[#This Row],[UDC]],TableOCEDHE[],7,FALSE),"")</f>
        <v/>
      </c>
      <c r="U99" s="212" t="str">
        <f>IFERROR(VLOOKUP(TableHandbook[[#This Row],[UDC]],TableOCEDUCS1[],7,FALSE),"")</f>
        <v/>
      </c>
      <c r="V99" s="212" t="str">
        <f>IFERROR(VLOOKUP(TableHandbook[[#This Row],[UDC]],TableOCEDUC[],7,FALSE),"")</f>
        <v/>
      </c>
      <c r="W99" s="212" t="str">
        <f>IFERROR(VLOOKUP(TableHandbook[[#This Row],[UDC]],TableOGEDUC[],7,FALSE),"")</f>
        <v/>
      </c>
      <c r="X99" s="212" t="str">
        <f>IFERROR(VLOOKUP(TableHandbook[[#This Row],[UDC]],TableOUMPEDUPR[],7,FALSE),"")</f>
        <v/>
      </c>
      <c r="Y99" s="212" t="str">
        <f>IFERROR(VLOOKUP(TableHandbook[[#This Row],[UDC]],TableOUMPEDUSC[],7,FALSE),"")</f>
        <v/>
      </c>
      <c r="Z99" s="214" t="str">
        <f>IFERROR(VLOOKUP(TableHandbook[[#This Row],[UDC]],TableOMEDUC[],7,FALSE),"")</f>
        <v/>
      </c>
      <c r="AA99" s="212" t="str">
        <f>IFERROR(VLOOKUP(TableHandbook[[#This Row],[UDC]],TableOSEPCULIN[],7,FALSE),"")</f>
        <v/>
      </c>
      <c r="AB99" s="212" t="str">
        <f>IFERROR(VLOOKUP(TableHandbook[[#This Row],[UDC]],TableOSEPLNTCH[],7,FALSE),"")</f>
        <v/>
      </c>
      <c r="AC99" s="212"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8">
        <v>45658</v>
      </c>
    </row>
    <row r="2" spans="1:18" x14ac:dyDescent="0.25">
      <c r="B2"/>
      <c r="E2"/>
      <c r="F2" s="271"/>
      <c r="G2" s="275" t="s">
        <v>359</v>
      </c>
      <c r="H2" s="276">
        <v>45972</v>
      </c>
      <c r="I2" s="277"/>
      <c r="J2" s="272" t="s">
        <v>38</v>
      </c>
      <c r="K2" s="273">
        <v>2</v>
      </c>
      <c r="L2" s="272" t="s">
        <v>360</v>
      </c>
      <c r="M2" s="274"/>
      <c r="N2" s="217">
        <v>44562</v>
      </c>
      <c r="O2" s="276"/>
    </row>
    <row r="3" spans="1:18" x14ac:dyDescent="0.25">
      <c r="A3" t="s">
        <v>3</v>
      </c>
      <c r="B3" s="1" t="s">
        <v>361</v>
      </c>
      <c r="C3" t="s">
        <v>362</v>
      </c>
      <c r="D3" t="s">
        <v>363</v>
      </c>
      <c r="E3" s="82" t="s">
        <v>364</v>
      </c>
      <c r="F3" t="s">
        <v>365</v>
      </c>
      <c r="G3" t="s">
        <v>366</v>
      </c>
      <c r="H3" t="s">
        <v>367</v>
      </c>
      <c r="I3" t="s">
        <v>368</v>
      </c>
      <c r="J3" t="s">
        <v>369</v>
      </c>
      <c r="K3" t="s">
        <v>98</v>
      </c>
      <c r="L3" t="s">
        <v>370</v>
      </c>
      <c r="M3" t="s">
        <v>8</v>
      </c>
      <c r="N3" s="178" t="s">
        <v>371</v>
      </c>
      <c r="O3" s="178"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9"/>
      <c r="O4" s="179"/>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9">
        <v>44562</v>
      </c>
      <c r="O5" s="179"/>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9">
        <v>44562</v>
      </c>
      <c r="O6" s="179"/>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9">
        <v>44562</v>
      </c>
      <c r="O7" s="179"/>
      <c r="Q7" t="s">
        <v>48</v>
      </c>
      <c r="R7">
        <v>3</v>
      </c>
    </row>
    <row r="8" spans="1:18" x14ac:dyDescent="0.25">
      <c r="B8"/>
      <c r="E8"/>
      <c r="F8" s="271"/>
      <c r="G8" s="275" t="s">
        <v>359</v>
      </c>
      <c r="H8" s="276">
        <v>45972</v>
      </c>
      <c r="I8" s="277"/>
      <c r="J8" s="272" t="s">
        <v>44</v>
      </c>
      <c r="K8" s="273">
        <v>2</v>
      </c>
      <c r="L8" s="272" t="s">
        <v>43</v>
      </c>
      <c r="M8" s="274"/>
      <c r="N8" s="217">
        <v>44562</v>
      </c>
      <c r="O8" s="276"/>
    </row>
    <row r="9" spans="1:18" x14ac:dyDescent="0.25">
      <c r="A9" t="s">
        <v>3</v>
      </c>
      <c r="B9" s="1" t="s">
        <v>361</v>
      </c>
      <c r="C9" t="s">
        <v>362</v>
      </c>
      <c r="D9" t="s">
        <v>363</v>
      </c>
      <c r="E9" s="82" t="s">
        <v>364</v>
      </c>
      <c r="F9" t="s">
        <v>365</v>
      </c>
      <c r="G9" t="s">
        <v>366</v>
      </c>
      <c r="H9" t="s">
        <v>367</v>
      </c>
      <c r="I9" t="s">
        <v>368</v>
      </c>
      <c r="J9" t="s">
        <v>369</v>
      </c>
      <c r="K9" t="s">
        <v>98</v>
      </c>
      <c r="L9" t="s">
        <v>370</v>
      </c>
      <c r="M9" t="s">
        <v>8</v>
      </c>
      <c r="N9" s="178" t="s">
        <v>371</v>
      </c>
      <c r="O9" s="178"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9">
        <v>44562</v>
      </c>
      <c r="O10" s="179"/>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9">
        <v>43101</v>
      </c>
      <c r="O11" s="179"/>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9">
        <v>44562</v>
      </c>
      <c r="O12" s="179"/>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9">
        <v>43101</v>
      </c>
      <c r="O13" s="179"/>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9">
        <v>43101</v>
      </c>
      <c r="O14" s="179"/>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9">
        <v>43101</v>
      </c>
      <c r="O15" s="179"/>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9">
        <v>42736</v>
      </c>
      <c r="O16" s="179"/>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9">
        <v>44197</v>
      </c>
      <c r="O17" s="179"/>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9">
        <v>44562</v>
      </c>
      <c r="O18" s="179"/>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9">
        <v>44562</v>
      </c>
      <c r="O19" s="179"/>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9">
        <v>43101</v>
      </c>
      <c r="O20" s="179"/>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9">
        <v>43101</v>
      </c>
      <c r="O21" s="179"/>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9">
        <v>43101</v>
      </c>
      <c r="O22" s="179"/>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9">
        <v>44562</v>
      </c>
      <c r="O23" s="179"/>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9">
        <v>44562</v>
      </c>
      <c r="O24" s="179"/>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9">
        <v>42736</v>
      </c>
      <c r="O25" s="179"/>
      <c r="Q25" t="s">
        <v>247</v>
      </c>
      <c r="R25">
        <v>1</v>
      </c>
    </row>
    <row r="26" spans="1:18" x14ac:dyDescent="0.25">
      <c r="B26"/>
      <c r="E26"/>
      <c r="F26" s="271"/>
      <c r="G26" s="275" t="s">
        <v>359</v>
      </c>
      <c r="H26" s="276">
        <v>45972</v>
      </c>
      <c r="I26" s="277"/>
      <c r="J26" s="272" t="s">
        <v>46</v>
      </c>
      <c r="K26" s="273">
        <v>2</v>
      </c>
      <c r="L26" s="272" t="s">
        <v>45</v>
      </c>
      <c r="M26" s="274"/>
      <c r="N26" s="217">
        <v>44562</v>
      </c>
      <c r="O26" s="276"/>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8" t="s">
        <v>371</v>
      </c>
      <c r="O27" s="178"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9">
        <v>44562</v>
      </c>
      <c r="O28" s="179"/>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9">
        <v>42736</v>
      </c>
      <c r="O29" s="179"/>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9">
        <v>44562</v>
      </c>
      <c r="O30" s="179"/>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9">
        <v>42736</v>
      </c>
      <c r="O31" s="179"/>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9">
        <v>42736</v>
      </c>
      <c r="O32" s="179"/>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9">
        <v>42736</v>
      </c>
      <c r="O33" s="179"/>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9">
        <v>44197</v>
      </c>
      <c r="O34" s="179"/>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9">
        <v>42736</v>
      </c>
      <c r="O35" s="179"/>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9">
        <v>44562</v>
      </c>
      <c r="O36" s="179"/>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9">
        <v>44562</v>
      </c>
      <c r="O37" s="179"/>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9">
        <v>44562</v>
      </c>
      <c r="O38" s="179"/>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9">
        <v>42736</v>
      </c>
      <c r="O39" s="179"/>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9">
        <v>45292</v>
      </c>
      <c r="O40" s="179"/>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9">
        <v>42736</v>
      </c>
      <c r="O41" s="179"/>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9">
        <v>44562</v>
      </c>
      <c r="O42" s="179"/>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9">
        <v>42736</v>
      </c>
      <c r="O43" s="179"/>
      <c r="Q43" t="s">
        <v>244</v>
      </c>
      <c r="R43">
        <v>1</v>
      </c>
    </row>
    <row r="44" spans="1:18" x14ac:dyDescent="0.25">
      <c r="B44"/>
      <c r="E44"/>
      <c r="F44" s="271"/>
      <c r="G44" s="275" t="s">
        <v>359</v>
      </c>
      <c r="H44" s="276">
        <v>45972</v>
      </c>
      <c r="I44" s="277"/>
      <c r="J44" s="272" t="s">
        <v>48</v>
      </c>
      <c r="K44" s="273">
        <v>3</v>
      </c>
      <c r="L44" s="272" t="s">
        <v>47</v>
      </c>
      <c r="M44" s="274"/>
      <c r="N44" s="217">
        <v>44562</v>
      </c>
      <c r="O44" s="276"/>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8" t="s">
        <v>371</v>
      </c>
      <c r="O45" s="178"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9">
        <v>44197</v>
      </c>
      <c r="O46" s="179"/>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9">
        <v>42736</v>
      </c>
      <c r="O47" s="179"/>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9">
        <v>42736</v>
      </c>
      <c r="O48" s="179"/>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9">
        <v>42736</v>
      </c>
      <c r="O49" s="179"/>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9">
        <v>42736</v>
      </c>
      <c r="O50" s="179"/>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9">
        <v>42736</v>
      </c>
      <c r="O51" s="179"/>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9"/>
      <c r="O52" s="179"/>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9">
        <v>44562</v>
      </c>
      <c r="O53" s="179"/>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9">
        <v>44562</v>
      </c>
      <c r="O54" s="179"/>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9">
        <v>44562</v>
      </c>
      <c r="O55" s="179"/>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9">
        <v>42736</v>
      </c>
      <c r="O56" s="179"/>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9">
        <v>42736</v>
      </c>
      <c r="O57" s="179"/>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9">
        <v>44562</v>
      </c>
      <c r="O58" s="179"/>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9"/>
      <c r="O59" s="179"/>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9">
        <v>42736</v>
      </c>
      <c r="O60" s="179"/>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9">
        <v>42736</v>
      </c>
      <c r="O61" s="179"/>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9">
        <v>42736</v>
      </c>
      <c r="O62" s="179"/>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9">
        <v>42736</v>
      </c>
      <c r="O63" s="179"/>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9">
        <v>42736</v>
      </c>
      <c r="O64" s="179"/>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9">
        <v>43831</v>
      </c>
      <c r="O65" s="179"/>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9">
        <v>43831</v>
      </c>
      <c r="O66" s="179"/>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9">
        <v>43831</v>
      </c>
      <c r="O67" s="179"/>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9">
        <v>43831</v>
      </c>
      <c r="O68" s="179"/>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9">
        <v>43831</v>
      </c>
      <c r="O69" s="179"/>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9">
        <v>43831</v>
      </c>
      <c r="O70" s="179"/>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9">
        <v>43831</v>
      </c>
      <c r="O71" s="179"/>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9">
        <v>42736</v>
      </c>
      <c r="O72" s="179"/>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9">
        <v>42736</v>
      </c>
      <c r="O73" s="179"/>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9">
        <v>42736</v>
      </c>
      <c r="O74" s="179"/>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9">
        <v>42736</v>
      </c>
      <c r="O75" s="179"/>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9">
        <v>42736</v>
      </c>
      <c r="O76" s="179"/>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9">
        <v>43831</v>
      </c>
      <c r="O77" s="179"/>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9">
        <v>43831</v>
      </c>
      <c r="O78" s="179"/>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9">
        <v>43831</v>
      </c>
      <c r="O79" s="179"/>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9">
        <v>43831</v>
      </c>
      <c r="O80" s="179"/>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9">
        <v>43831</v>
      </c>
      <c r="O81" s="179"/>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9">
        <v>43831</v>
      </c>
      <c r="O82" s="179"/>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9">
        <v>43831</v>
      </c>
      <c r="O83" s="179"/>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9">
        <v>44562</v>
      </c>
      <c r="O84" s="179"/>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9">
        <v>44562</v>
      </c>
      <c r="O85" s="179"/>
      <c r="Q85" t="s">
        <v>268</v>
      </c>
      <c r="R85">
        <v>1</v>
      </c>
    </row>
    <row r="86" spans="1:18" x14ac:dyDescent="0.25">
      <c r="B86"/>
      <c r="E86"/>
    </row>
    <row r="87" spans="1:18" x14ac:dyDescent="0.25">
      <c r="B87"/>
      <c r="E87"/>
      <c r="F87" s="271"/>
      <c r="G87" s="275" t="s">
        <v>359</v>
      </c>
      <c r="H87" s="276">
        <v>45972</v>
      </c>
      <c r="I87" s="277"/>
      <c r="J87" s="272" t="s">
        <v>34</v>
      </c>
      <c r="K87" s="273">
        <v>1</v>
      </c>
      <c r="L87" s="272" t="s">
        <v>33</v>
      </c>
      <c r="M87" s="274"/>
      <c r="N87" s="217">
        <v>43647</v>
      </c>
      <c r="O87" s="276"/>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8" t="s">
        <v>371</v>
      </c>
      <c r="O88" s="178"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9">
        <v>44562</v>
      </c>
      <c r="O89" s="179"/>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9">
        <v>42552</v>
      </c>
      <c r="O90" s="179"/>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9">
        <v>44562</v>
      </c>
      <c r="O91" s="179"/>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9">
        <v>42736</v>
      </c>
      <c r="O92" s="179"/>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9">
        <v>42736</v>
      </c>
      <c r="O93" s="179"/>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9">
        <v>43647</v>
      </c>
      <c r="O94" s="179"/>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9">
        <v>43647</v>
      </c>
      <c r="O95" s="179"/>
      <c r="Q95" t="s">
        <v>287</v>
      </c>
      <c r="R95">
        <v>1</v>
      </c>
    </row>
    <row r="96" spans="1:18" x14ac:dyDescent="0.25">
      <c r="B96"/>
      <c r="E96"/>
      <c r="F96" s="271"/>
      <c r="G96" s="275" t="s">
        <v>359</v>
      </c>
      <c r="H96" s="276">
        <v>45972</v>
      </c>
      <c r="I96" s="277"/>
      <c r="J96" s="272" t="s">
        <v>23</v>
      </c>
      <c r="K96" s="273">
        <v>1</v>
      </c>
      <c r="L96" s="272" t="s">
        <v>22</v>
      </c>
      <c r="M96" s="274"/>
      <c r="N96" s="217">
        <v>44197</v>
      </c>
      <c r="O96" s="276"/>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8" t="s">
        <v>371</v>
      </c>
      <c r="O97" s="178"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9">
        <v>42736</v>
      </c>
      <c r="O98" s="179"/>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9">
        <v>42736</v>
      </c>
      <c r="O99" s="179"/>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9">
        <v>42736</v>
      </c>
      <c r="O100" s="179"/>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9"/>
      <c r="O101" s="179"/>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9">
        <v>42736</v>
      </c>
      <c r="O102" s="179"/>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9">
        <v>44562</v>
      </c>
      <c r="O103" s="179"/>
      <c r="Q103" t="s">
        <v>262</v>
      </c>
      <c r="R103">
        <v>2</v>
      </c>
    </row>
    <row r="104" spans="1:18" x14ac:dyDescent="0.25">
      <c r="B104"/>
      <c r="E104"/>
      <c r="F104" s="271"/>
      <c r="G104" s="275" t="s">
        <v>359</v>
      </c>
      <c r="H104" s="276">
        <v>45972</v>
      </c>
      <c r="I104" s="277"/>
      <c r="J104" s="272" t="s">
        <v>25</v>
      </c>
      <c r="K104" s="273">
        <v>2</v>
      </c>
      <c r="L104" s="272" t="s">
        <v>24</v>
      </c>
      <c r="M104" s="274"/>
      <c r="N104" s="217">
        <v>42736</v>
      </c>
      <c r="O104" s="276"/>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8" t="s">
        <v>371</v>
      </c>
      <c r="O105" s="178"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9"/>
      <c r="O106" s="179"/>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9">
        <v>42736</v>
      </c>
      <c r="O107" s="179"/>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9">
        <v>42736</v>
      </c>
      <c r="O108" s="179"/>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9">
        <v>42736</v>
      </c>
      <c r="O109" s="179"/>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9">
        <v>42736</v>
      </c>
      <c r="O110" s="179"/>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9">
        <v>44562</v>
      </c>
      <c r="O111" s="179"/>
      <c r="Q111" t="s">
        <v>262</v>
      </c>
      <c r="R111">
        <v>2</v>
      </c>
    </row>
    <row r="113" spans="1:18" x14ac:dyDescent="0.25">
      <c r="B113"/>
      <c r="E113"/>
      <c r="F113" s="271"/>
      <c r="G113" s="275" t="s">
        <v>359</v>
      </c>
      <c r="H113" s="276">
        <v>45972</v>
      </c>
      <c r="I113" s="277"/>
      <c r="J113" s="272" t="s">
        <v>36</v>
      </c>
      <c r="K113" s="273">
        <v>2</v>
      </c>
      <c r="L113" s="272" t="s">
        <v>35</v>
      </c>
      <c r="M113" s="274"/>
      <c r="N113" s="217">
        <v>44562</v>
      </c>
      <c r="O113" s="276"/>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8" t="s">
        <v>371</v>
      </c>
      <c r="O114" s="178"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9">
        <v>44562</v>
      </c>
      <c r="O115" s="179"/>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9">
        <v>44562</v>
      </c>
      <c r="O116" s="179"/>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9">
        <v>44562</v>
      </c>
      <c r="O117" s="179"/>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9"/>
      <c r="O118" s="179"/>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9">
        <v>44562</v>
      </c>
      <c r="O119" s="179"/>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9">
        <v>44562</v>
      </c>
      <c r="O120" s="179"/>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9">
        <v>44562</v>
      </c>
      <c r="O121" s="179"/>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9">
        <v>44562</v>
      </c>
      <c r="O122" s="179"/>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9">
        <v>44562</v>
      </c>
      <c r="O123" s="179"/>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9">
        <v>44562</v>
      </c>
      <c r="O124" s="179"/>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9">
        <v>44562</v>
      </c>
      <c r="O125" s="179"/>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9">
        <v>44562</v>
      </c>
      <c r="O126" s="179"/>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9">
        <v>42736</v>
      </c>
      <c r="O127" s="179"/>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9">
        <v>44562</v>
      </c>
      <c r="O128" s="179"/>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9">
        <v>44562</v>
      </c>
      <c r="O129" s="179"/>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9">
        <v>44562</v>
      </c>
      <c r="O130" s="179"/>
      <c r="Q130" t="s">
        <v>64</v>
      </c>
      <c r="R130">
        <v>1</v>
      </c>
    </row>
    <row r="131" spans="1:18" x14ac:dyDescent="0.25">
      <c r="B131"/>
      <c r="E131"/>
      <c r="F131" s="271"/>
      <c r="G131" s="275" t="s">
        <v>359</v>
      </c>
      <c r="H131" s="276">
        <v>45972</v>
      </c>
      <c r="I131" s="277"/>
      <c r="J131" s="272" t="s">
        <v>60</v>
      </c>
      <c r="K131" s="273">
        <v>1</v>
      </c>
      <c r="L131" s="272" t="s">
        <v>59</v>
      </c>
      <c r="M131" s="274"/>
      <c r="N131" s="217">
        <v>44562</v>
      </c>
      <c r="O131" s="276"/>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8" t="s">
        <v>371</v>
      </c>
      <c r="O132" s="178"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9">
        <v>44562</v>
      </c>
      <c r="O133" s="179"/>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9">
        <v>42736</v>
      </c>
      <c r="O134" s="179"/>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9">
        <v>44562</v>
      </c>
      <c r="O135" s="179"/>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9">
        <v>44562</v>
      </c>
      <c r="O136" s="179"/>
      <c r="Q136" t="s">
        <v>299</v>
      </c>
      <c r="R136">
        <v>1</v>
      </c>
    </row>
    <row r="137" spans="1:18" x14ac:dyDescent="0.25">
      <c r="B137"/>
      <c r="E137"/>
      <c r="F137" s="271"/>
      <c r="G137" s="275" t="s">
        <v>359</v>
      </c>
      <c r="H137" s="276">
        <v>45972</v>
      </c>
      <c r="I137" s="277"/>
      <c r="J137" s="272" t="s">
        <v>62</v>
      </c>
      <c r="K137" s="273">
        <v>1</v>
      </c>
      <c r="L137" s="272" t="s">
        <v>61</v>
      </c>
      <c r="M137" s="274"/>
      <c r="N137" s="217">
        <v>44562</v>
      </c>
      <c r="O137" s="276"/>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8" t="s">
        <v>371</v>
      </c>
      <c r="O138" s="178"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9">
        <v>44562</v>
      </c>
      <c r="O139" s="179"/>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9">
        <v>44562</v>
      </c>
      <c r="O140" s="179"/>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9">
        <v>44562</v>
      </c>
      <c r="O141" s="179"/>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9">
        <v>44562</v>
      </c>
      <c r="O142" s="179"/>
      <c r="Q142" t="s">
        <v>308</v>
      </c>
      <c r="R142">
        <v>1</v>
      </c>
    </row>
    <row r="143" spans="1:18" x14ac:dyDescent="0.25">
      <c r="B143"/>
      <c r="E143"/>
      <c r="F143" s="271"/>
      <c r="G143" s="275" t="s">
        <v>359</v>
      </c>
      <c r="H143" s="276">
        <v>45972</v>
      </c>
      <c r="I143" s="277"/>
      <c r="J143" s="272" t="s">
        <v>64</v>
      </c>
      <c r="K143" s="273">
        <v>1</v>
      </c>
      <c r="L143" s="272" t="s">
        <v>63</v>
      </c>
      <c r="M143" s="274"/>
      <c r="N143" s="217">
        <v>44562</v>
      </c>
      <c r="O143" s="276"/>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8" t="s">
        <v>371</v>
      </c>
      <c r="O144" s="178"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9">
        <v>44562</v>
      </c>
      <c r="O145" s="179"/>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9">
        <v>44562</v>
      </c>
      <c r="O146" s="179"/>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9">
        <v>44562</v>
      </c>
      <c r="O147" s="179"/>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9">
        <v>44562</v>
      </c>
      <c r="O148" s="179"/>
      <c r="Q148" t="s">
        <v>293</v>
      </c>
      <c r="R148">
        <v>1</v>
      </c>
    </row>
    <row r="149" spans="1:18" x14ac:dyDescent="0.25">
      <c r="N149" s="179"/>
      <c r="O149" s="179"/>
    </row>
    <row r="150" spans="1:18" x14ac:dyDescent="0.25">
      <c r="B150"/>
      <c r="E150"/>
      <c r="F150" s="271"/>
      <c r="G150" s="275" t="s">
        <v>359</v>
      </c>
      <c r="H150" s="276">
        <v>45972</v>
      </c>
      <c r="I150" s="277"/>
      <c r="J150" s="272" t="s">
        <v>28</v>
      </c>
      <c r="K150" s="273">
        <v>1</v>
      </c>
      <c r="L150" s="272" t="s">
        <v>27</v>
      </c>
      <c r="M150" s="274"/>
      <c r="N150" s="217">
        <v>45292</v>
      </c>
      <c r="O150" s="276"/>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8" t="s">
        <v>371</v>
      </c>
      <c r="O151" s="178"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9"/>
      <c r="O152" s="179"/>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9">
        <v>45292</v>
      </c>
      <c r="O153" s="179"/>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9">
        <v>45292</v>
      </c>
      <c r="O154" s="179"/>
      <c r="Q154" t="s">
        <v>54</v>
      </c>
      <c r="R154">
        <v>1</v>
      </c>
    </row>
    <row r="155" spans="1:18" x14ac:dyDescent="0.25">
      <c r="B155"/>
      <c r="E155"/>
      <c r="F155" s="271"/>
      <c r="G155" s="275" t="s">
        <v>359</v>
      </c>
      <c r="H155" s="276">
        <v>45972</v>
      </c>
      <c r="I155" s="277"/>
      <c r="J155" s="272" t="s">
        <v>52</v>
      </c>
      <c r="K155" s="273">
        <v>1</v>
      </c>
      <c r="L155" s="272" t="s">
        <v>51</v>
      </c>
      <c r="M155" s="274"/>
      <c r="N155" s="217">
        <v>45292</v>
      </c>
      <c r="O155" s="276"/>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8" t="s">
        <v>371</v>
      </c>
      <c r="O156" s="178"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9">
        <v>44562</v>
      </c>
      <c r="O157" s="179"/>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9">
        <v>44197</v>
      </c>
      <c r="O158" s="179"/>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9">
        <v>42736</v>
      </c>
      <c r="O159" s="179"/>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9">
        <v>42736</v>
      </c>
      <c r="O160" s="179"/>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9">
        <v>44562</v>
      </c>
      <c r="O161" s="179"/>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9">
        <v>44562</v>
      </c>
      <c r="O162" s="179"/>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9">
        <v>42736</v>
      </c>
      <c r="O163" s="179"/>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9">
        <v>42736</v>
      </c>
      <c r="O164" s="179"/>
      <c r="Q164" t="s">
        <v>247</v>
      </c>
      <c r="R164">
        <v>1</v>
      </c>
    </row>
    <row r="165" spans="1:18" x14ac:dyDescent="0.25">
      <c r="B165"/>
      <c r="E165"/>
      <c r="F165" s="271"/>
      <c r="G165" s="275" t="s">
        <v>359</v>
      </c>
      <c r="H165" s="276">
        <v>45972</v>
      </c>
      <c r="I165" s="277"/>
      <c r="J165" s="272" t="s">
        <v>54</v>
      </c>
      <c r="K165" s="273" t="s">
        <v>13</v>
      </c>
      <c r="L165" s="272" t="s">
        <v>53</v>
      </c>
      <c r="M165" s="274"/>
      <c r="N165" s="217">
        <v>45292</v>
      </c>
      <c r="O165" s="276"/>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8" t="s">
        <v>371</v>
      </c>
      <c r="O166" s="178"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9"/>
      <c r="O167" s="179"/>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9">
        <v>42736</v>
      </c>
      <c r="O168" s="179"/>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9">
        <v>42736</v>
      </c>
      <c r="O169" s="179"/>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9">
        <v>42736</v>
      </c>
      <c r="O170" s="179"/>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9">
        <v>44562</v>
      </c>
      <c r="O171" s="179"/>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9">
        <v>42736</v>
      </c>
      <c r="O172" s="179"/>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9">
        <v>42736</v>
      </c>
      <c r="O173" s="179"/>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9">
        <v>42736</v>
      </c>
      <c r="O174" s="179"/>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9">
        <v>42736</v>
      </c>
      <c r="O175" s="179"/>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9">
        <v>42736</v>
      </c>
      <c r="O176" s="179"/>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9">
        <v>42736</v>
      </c>
      <c r="O177" s="179"/>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9">
        <v>42736</v>
      </c>
      <c r="O178" s="179"/>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9">
        <v>43831</v>
      </c>
      <c r="O179" s="179"/>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9">
        <v>43831</v>
      </c>
      <c r="O180" s="179"/>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9">
        <v>43831</v>
      </c>
      <c r="O181" s="179"/>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9">
        <v>43831</v>
      </c>
      <c r="O182" s="179"/>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9">
        <v>43831</v>
      </c>
      <c r="O183" s="179"/>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9">
        <v>43831</v>
      </c>
      <c r="O184" s="179"/>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9">
        <v>43831</v>
      </c>
      <c r="O185" s="179"/>
      <c r="Q185" t="s">
        <v>230</v>
      </c>
      <c r="R185">
        <v>1</v>
      </c>
    </row>
    <row r="186" spans="1:18" x14ac:dyDescent="0.25">
      <c r="N186" s="179"/>
      <c r="O186" s="179"/>
    </row>
    <row r="187" spans="1:18" x14ac:dyDescent="0.25">
      <c r="B187"/>
      <c r="E187"/>
      <c r="F187" s="271"/>
      <c r="G187" s="275" t="s">
        <v>359</v>
      </c>
      <c r="H187" s="276">
        <v>45972</v>
      </c>
      <c r="I187" s="277"/>
      <c r="J187" s="272" t="s">
        <v>12</v>
      </c>
      <c r="K187" s="273">
        <v>1</v>
      </c>
      <c r="L187" s="272" t="s">
        <v>11</v>
      </c>
      <c r="M187" s="274"/>
      <c r="N187" s="217">
        <v>44197</v>
      </c>
      <c r="O187" s="276"/>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8" t="s">
        <v>371</v>
      </c>
      <c r="O188" s="178"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9"/>
      <c r="O189" s="179"/>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9">
        <v>43101</v>
      </c>
      <c r="O190" s="179"/>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9">
        <v>43101</v>
      </c>
      <c r="O191" s="179"/>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9">
        <v>43101</v>
      </c>
      <c r="O192" s="179"/>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9">
        <v>42736</v>
      </c>
      <c r="O193" s="179"/>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9">
        <v>42736</v>
      </c>
      <c r="O194" s="179"/>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9">
        <v>42736</v>
      </c>
      <c r="O195" s="179"/>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9">
        <v>42736</v>
      </c>
      <c r="O196" s="179"/>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9">
        <v>42736</v>
      </c>
      <c r="O197" s="179"/>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9">
        <v>44197</v>
      </c>
      <c r="O198" s="179"/>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9">
        <v>42736</v>
      </c>
      <c r="O199" s="179"/>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9">
        <v>42736</v>
      </c>
      <c r="O200" s="179"/>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9">
        <v>42736</v>
      </c>
      <c r="O201" s="179"/>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9">
        <v>44562</v>
      </c>
      <c r="O202" s="179"/>
      <c r="Q202" t="s">
        <v>268</v>
      </c>
      <c r="R202">
        <v>1</v>
      </c>
    </row>
    <row r="203" spans="1:18" x14ac:dyDescent="0.25">
      <c r="B203"/>
      <c r="E203"/>
      <c r="F203" s="271"/>
      <c r="G203" s="275" t="s">
        <v>359</v>
      </c>
      <c r="H203" s="276">
        <v>45972</v>
      </c>
      <c r="I203" s="277"/>
      <c r="J203" s="272" t="s">
        <v>17</v>
      </c>
      <c r="K203" s="273">
        <v>1</v>
      </c>
      <c r="L203" s="272" t="s">
        <v>16</v>
      </c>
      <c r="M203" s="274"/>
      <c r="N203" s="217">
        <v>44197</v>
      </c>
      <c r="O203" s="276"/>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8" t="s">
        <v>371</v>
      </c>
      <c r="O204" s="178"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9"/>
      <c r="O205" s="179"/>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9">
        <v>43101</v>
      </c>
      <c r="O206" s="179"/>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9">
        <v>43101</v>
      </c>
      <c r="O207" s="179"/>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9">
        <v>43101</v>
      </c>
      <c r="O208" s="179"/>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9">
        <v>42736</v>
      </c>
      <c r="O209" s="179"/>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9">
        <v>42736</v>
      </c>
      <c r="O210" s="179"/>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9">
        <v>42736</v>
      </c>
      <c r="O211" s="179"/>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9">
        <v>42736</v>
      </c>
      <c r="O212" s="179"/>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9">
        <v>42736</v>
      </c>
      <c r="O213" s="179"/>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9">
        <v>44197</v>
      </c>
      <c r="O214" s="179"/>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9">
        <v>42736</v>
      </c>
      <c r="O215" s="179"/>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9">
        <v>42736</v>
      </c>
      <c r="O216" s="179"/>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9">
        <v>42736</v>
      </c>
      <c r="O217" s="179"/>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9">
        <v>44562</v>
      </c>
      <c r="O218" s="179"/>
      <c r="Q218" t="s">
        <v>268</v>
      </c>
      <c r="R218">
        <v>1</v>
      </c>
    </row>
    <row r="220" spans="1:18" x14ac:dyDescent="0.25">
      <c r="B220"/>
      <c r="E220"/>
      <c r="F220" s="271"/>
      <c r="G220" s="275" t="s">
        <v>359</v>
      </c>
      <c r="H220" s="276">
        <v>45972</v>
      </c>
      <c r="I220" s="277"/>
      <c r="J220" s="272" t="s">
        <v>19</v>
      </c>
      <c r="K220" s="273">
        <v>1</v>
      </c>
      <c r="L220" s="272" t="s">
        <v>18</v>
      </c>
      <c r="M220" s="274"/>
      <c r="N220" s="217">
        <v>44197</v>
      </c>
      <c r="O220" s="276"/>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8" t="s">
        <v>371</v>
      </c>
      <c r="O221" s="178"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9">
        <v>43466</v>
      </c>
      <c r="O222" s="179"/>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9">
        <v>43466</v>
      </c>
      <c r="O223" s="179"/>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9">
        <v>43466</v>
      </c>
      <c r="O224" s="179"/>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9">
        <v>43466</v>
      </c>
      <c r="O225" s="179"/>
      <c r="Q225" t="s">
        <v>155</v>
      </c>
      <c r="R225">
        <v>1</v>
      </c>
    </row>
    <row r="226" spans="1:18" x14ac:dyDescent="0.25">
      <c r="B226"/>
      <c r="E226"/>
      <c r="F226" s="271"/>
      <c r="G226" s="275" t="s">
        <v>359</v>
      </c>
      <c r="H226" s="276">
        <v>45972</v>
      </c>
      <c r="I226" s="277"/>
      <c r="J226" s="272" t="s">
        <v>21</v>
      </c>
      <c r="K226" s="273">
        <v>1</v>
      </c>
      <c r="L226" s="272" t="s">
        <v>20</v>
      </c>
      <c r="M226" s="274"/>
      <c r="N226" s="217">
        <v>43466</v>
      </c>
      <c r="O226" s="276"/>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8" t="s">
        <v>371</v>
      </c>
      <c r="O227" s="178"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9">
        <v>43466</v>
      </c>
      <c r="O228" s="179"/>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9">
        <v>43466</v>
      </c>
      <c r="O229" s="179"/>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9">
        <v>43466</v>
      </c>
      <c r="O230" s="179"/>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9">
        <v>43466</v>
      </c>
      <c r="O231" s="179"/>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65" t="s">
        <v>359</v>
      </c>
    </row>
    <row r="2" spans="1:11" x14ac:dyDescent="0.25">
      <c r="A2" s="266">
        <v>46031</v>
      </c>
    </row>
    <row r="3" spans="1:11" ht="76.5" x14ac:dyDescent="0.25">
      <c r="A3" t="s">
        <v>463</v>
      </c>
      <c r="B3" s="207" t="s">
        <v>452</v>
      </c>
      <c r="C3" s="207" t="s">
        <v>453</v>
      </c>
      <c r="D3" s="207" t="s">
        <v>454</v>
      </c>
      <c r="E3" s="207"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9"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9" t="s">
        <v>488</v>
      </c>
      <c r="B24" s="72">
        <v>1</v>
      </c>
      <c r="C24" s="164"/>
      <c r="D24" s="165" t="s">
        <v>489</v>
      </c>
      <c r="E24" s="164"/>
      <c r="F24" s="165" t="s">
        <v>490</v>
      </c>
      <c r="G24" s="164"/>
      <c r="H24" s="165" t="s">
        <v>491</v>
      </c>
      <c r="I24" s="164"/>
      <c r="J24" s="165" t="s">
        <v>492</v>
      </c>
      <c r="K24" s="164"/>
      <c r="L24" s="165" t="s">
        <v>493</v>
      </c>
      <c r="M24" s="164"/>
      <c r="N24" s="165" t="s">
        <v>494</v>
      </c>
      <c r="O24" s="164"/>
      <c r="P24" s="165" t="s">
        <v>495</v>
      </c>
      <c r="Q24" s="164"/>
      <c r="R24" s="165"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6" t="s">
        <v>105</v>
      </c>
      <c r="M33" s="83"/>
      <c r="N33" s="166" t="s">
        <v>105</v>
      </c>
      <c r="O33" s="83"/>
      <c r="P33" s="166" t="s">
        <v>105</v>
      </c>
      <c r="Q33" s="83"/>
      <c r="R33" s="166" t="s">
        <v>105</v>
      </c>
      <c r="S33" s="83"/>
      <c r="T33" s="166" t="s">
        <v>105</v>
      </c>
      <c r="U33" s="83"/>
      <c r="V33" s="166" t="s">
        <v>105</v>
      </c>
      <c r="W33" s="83"/>
      <c r="X33" s="166" t="s">
        <v>105</v>
      </c>
      <c r="Y33" s="83"/>
      <c r="Z33" s="166" t="s">
        <v>105</v>
      </c>
      <c r="AA33" s="83"/>
      <c r="AB33" s="166" t="s">
        <v>105</v>
      </c>
      <c r="AC33" s="83"/>
      <c r="AD33" s="166" t="s">
        <v>105</v>
      </c>
      <c r="AE33" s="83"/>
      <c r="AF33" s="166" t="s">
        <v>105</v>
      </c>
      <c r="AG33" s="83"/>
      <c r="AH33" s="166"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9" t="s">
        <v>518</v>
      </c>
      <c r="B44" s="72">
        <v>1</v>
      </c>
      <c r="C44" s="164"/>
      <c r="D44" s="165" t="s">
        <v>519</v>
      </c>
      <c r="E44" s="164"/>
      <c r="F44" s="165" t="s">
        <v>520</v>
      </c>
      <c r="G44" s="164"/>
      <c r="H44" s="165" t="s">
        <v>521</v>
      </c>
      <c r="I44" s="164"/>
      <c r="J44" s="165" t="s">
        <v>522</v>
      </c>
      <c r="K44" s="164"/>
      <c r="L44" s="165" t="s">
        <v>523</v>
      </c>
      <c r="M44" s="164"/>
      <c r="N44" s="165" t="s">
        <v>524</v>
      </c>
      <c r="O44" s="164"/>
      <c r="P44" s="165" t="s">
        <v>525</v>
      </c>
      <c r="Q44" s="164"/>
      <c r="R44" s="165" t="s">
        <v>526</v>
      </c>
      <c r="S44"/>
      <c r="T44"/>
    </row>
    <row r="45" spans="1:34" x14ac:dyDescent="0.25">
      <c r="B45" s="75">
        <v>2</v>
      </c>
      <c r="C45" s="83" t="s">
        <v>505</v>
      </c>
      <c r="D45" s="87" t="s">
        <v>256</v>
      </c>
      <c r="E45" s="83" t="s">
        <v>506</v>
      </c>
      <c r="F45" s="87" t="s">
        <v>250</v>
      </c>
      <c r="G45" s="83" t="s">
        <v>507</v>
      </c>
      <c r="H45" s="177" t="str">
        <f>D45</f>
        <v>EDUC5024</v>
      </c>
      <c r="I45" s="83" t="s">
        <v>508</v>
      </c>
      <c r="J45" s="177"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5" t="str">
        <f t="shared" ref="H46:J48" si="0">D46</f>
        <v>AC-TESOL</v>
      </c>
      <c r="I46" s="84" t="s">
        <v>508</v>
      </c>
      <c r="J46" s="175"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5" t="str">
        <f t="shared" si="0"/>
        <v>EDUC5020</v>
      </c>
      <c r="I47" s="84" t="s">
        <v>505</v>
      </c>
      <c r="J47" s="175"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5" t="str">
        <f t="shared" si="0"/>
        <v>EDUC5026</v>
      </c>
      <c r="I48" s="84" t="s">
        <v>505</v>
      </c>
      <c r="J48" s="175"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5" t="str">
        <f>D53</f>
        <v>AC-TESOL</v>
      </c>
      <c r="G53" s="84" t="s">
        <v>505</v>
      </c>
      <c r="H53" s="175" t="str">
        <f>F53</f>
        <v>AC-TESOL</v>
      </c>
      <c r="I53" s="84" t="s">
        <v>506</v>
      </c>
      <c r="J53" s="175" t="str">
        <f>H53</f>
        <v>AC-TESOL</v>
      </c>
      <c r="K53" s="84"/>
      <c r="L53" s="98"/>
      <c r="M53" s="84"/>
      <c r="N53" s="98"/>
      <c r="O53" s="84"/>
      <c r="P53" s="98"/>
      <c r="Q53" s="84"/>
      <c r="R53" s="98"/>
    </row>
    <row r="54" spans="1:20" x14ac:dyDescent="0.25">
      <c r="B54" s="75">
        <v>11</v>
      </c>
      <c r="C54" s="84" t="s">
        <v>528</v>
      </c>
      <c r="D54" s="88" t="s">
        <v>253</v>
      </c>
      <c r="E54" s="84" t="s">
        <v>505</v>
      </c>
      <c r="F54" s="175" t="str">
        <f t="shared" ref="F54:J55" si="1">D54</f>
        <v>EDUC5022</v>
      </c>
      <c r="G54" s="84" t="s">
        <v>506</v>
      </c>
      <c r="H54" s="175" t="str">
        <f t="shared" si="1"/>
        <v>EDUC5022</v>
      </c>
      <c r="I54" s="84" t="s">
        <v>507</v>
      </c>
      <c r="J54" s="175" t="str">
        <f t="shared" si="1"/>
        <v>EDUC5022</v>
      </c>
      <c r="K54" s="84"/>
      <c r="L54" s="88"/>
      <c r="M54" s="84"/>
      <c r="N54" s="88"/>
      <c r="O54" s="84"/>
      <c r="P54" s="88"/>
      <c r="Q54" s="84"/>
      <c r="R54" s="88"/>
    </row>
    <row r="55" spans="1:20" x14ac:dyDescent="0.25">
      <c r="B55" s="75">
        <v>12</v>
      </c>
      <c r="C55" s="86" t="s">
        <v>529</v>
      </c>
      <c r="D55" s="99" t="s">
        <v>262</v>
      </c>
      <c r="E55" s="86" t="s">
        <v>505</v>
      </c>
      <c r="F55" s="176" t="str">
        <f t="shared" si="1"/>
        <v>EDUC5029</v>
      </c>
      <c r="G55" s="86" t="s">
        <v>506</v>
      </c>
      <c r="H55" s="176" t="str">
        <f t="shared" si="1"/>
        <v>EDUC5029</v>
      </c>
      <c r="I55" s="86" t="s">
        <v>507</v>
      </c>
      <c r="J55" s="176" t="str">
        <f t="shared" si="1"/>
        <v>EDUC5029</v>
      </c>
      <c r="K55" s="86"/>
      <c r="L55" s="99"/>
      <c r="M55" s="86"/>
      <c r="N55" s="85"/>
      <c r="O55" s="86"/>
      <c r="P55" s="99"/>
      <c r="Q55" s="86"/>
      <c r="R55" s="85"/>
    </row>
    <row r="58" spans="1:20" x14ac:dyDescent="0.25">
      <c r="A58" s="159" t="s">
        <v>530</v>
      </c>
      <c r="B58" s="72">
        <v>1</v>
      </c>
      <c r="C58" s="164"/>
      <c r="D58" s="165" t="s">
        <v>531</v>
      </c>
      <c r="E58" s="164"/>
      <c r="F58" s="165" t="s">
        <v>532</v>
      </c>
      <c r="G58" s="164"/>
      <c r="H58" s="165" t="s">
        <v>533</v>
      </c>
      <c r="I58" s="164"/>
      <c r="J58" s="165" t="s">
        <v>534</v>
      </c>
    </row>
    <row r="59" spans="1:20" x14ac:dyDescent="0.25">
      <c r="B59" s="75">
        <v>2</v>
      </c>
      <c r="C59" s="83" t="s">
        <v>505</v>
      </c>
      <c r="D59" s="87" t="s">
        <v>146</v>
      </c>
      <c r="E59" s="83" t="s">
        <v>506</v>
      </c>
      <c r="F59" s="87" t="s">
        <v>149</v>
      </c>
      <c r="G59" s="83" t="s">
        <v>507</v>
      </c>
      <c r="H59" s="177" t="str">
        <f>D59</f>
        <v>EDHE5001</v>
      </c>
      <c r="I59" s="83" t="s">
        <v>508</v>
      </c>
      <c r="J59" s="177" t="str">
        <f>F59</f>
        <v>EDHE5002</v>
      </c>
    </row>
    <row r="60" spans="1:20" x14ac:dyDescent="0.25">
      <c r="B60" s="75">
        <v>3</v>
      </c>
      <c r="C60" s="84" t="s">
        <v>505</v>
      </c>
      <c r="D60" s="88" t="s">
        <v>152</v>
      </c>
      <c r="E60" s="84" t="s">
        <v>506</v>
      </c>
      <c r="F60" s="88" t="s">
        <v>155</v>
      </c>
      <c r="G60" s="84" t="s">
        <v>507</v>
      </c>
      <c r="H60" s="175" t="str">
        <f t="shared" ref="H60:H62" si="2">D60</f>
        <v>EDHE5004</v>
      </c>
      <c r="I60" s="84" t="s">
        <v>508</v>
      </c>
      <c r="J60" s="175" t="str">
        <f t="shared" ref="J60:J62" si="3">F60</f>
        <v>EDHE5005</v>
      </c>
    </row>
    <row r="61" spans="1:20" x14ac:dyDescent="0.25">
      <c r="B61" s="75">
        <v>4</v>
      </c>
      <c r="C61" s="84" t="s">
        <v>506</v>
      </c>
      <c r="D61" s="88" t="s">
        <v>149</v>
      </c>
      <c r="E61" s="84" t="s">
        <v>507</v>
      </c>
      <c r="F61" s="88" t="s">
        <v>146</v>
      </c>
      <c r="G61" s="84" t="s">
        <v>508</v>
      </c>
      <c r="H61" s="175" t="str">
        <f t="shared" si="2"/>
        <v>EDHE5002</v>
      </c>
      <c r="I61" s="84" t="s">
        <v>505</v>
      </c>
      <c r="J61" s="175" t="str">
        <f t="shared" si="3"/>
        <v>EDHE5001</v>
      </c>
    </row>
    <row r="62" spans="1:20" x14ac:dyDescent="0.25">
      <c r="B62" s="75">
        <v>5</v>
      </c>
      <c r="C62" s="86" t="s">
        <v>506</v>
      </c>
      <c r="D62" s="99" t="s">
        <v>155</v>
      </c>
      <c r="E62" s="86" t="s">
        <v>507</v>
      </c>
      <c r="F62" s="99" t="s">
        <v>152</v>
      </c>
      <c r="G62" s="86" t="s">
        <v>508</v>
      </c>
      <c r="H62" s="198" t="str">
        <f t="shared" si="2"/>
        <v>EDHE5005</v>
      </c>
      <c r="I62" s="86" t="s">
        <v>505</v>
      </c>
      <c r="J62" s="198" t="str">
        <f t="shared" si="3"/>
        <v>EDHE5004</v>
      </c>
    </row>
    <row r="65" spans="1:34" x14ac:dyDescent="0.25">
      <c r="A65" s="159"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58" t="str">
        <f t="shared" ref="H66:J69" si="4">D66</f>
        <v>EDUC5012</v>
      </c>
      <c r="I66" s="83" t="s">
        <v>508</v>
      </c>
      <c r="J66" s="258" t="str">
        <f t="shared" si="4"/>
        <v>SpecElec</v>
      </c>
      <c r="K66" s="83" t="s">
        <v>505</v>
      </c>
      <c r="L66" s="87" t="s">
        <v>239</v>
      </c>
      <c r="M66" s="83" t="s">
        <v>506</v>
      </c>
      <c r="N66" s="87" t="s">
        <v>241</v>
      </c>
      <c r="O66" s="83" t="s">
        <v>507</v>
      </c>
      <c r="P66" s="258" t="str">
        <f t="shared" ref="P66:P69" si="5">L66</f>
        <v>EDUC5012</v>
      </c>
      <c r="Q66" s="83" t="s">
        <v>508</v>
      </c>
      <c r="R66" s="258" t="str">
        <f t="shared" ref="R66:R69" si="6">N66</f>
        <v>EDUC5013</v>
      </c>
      <c r="S66" s="83" t="s">
        <v>505</v>
      </c>
      <c r="T66" s="87" t="s">
        <v>239</v>
      </c>
      <c r="U66" s="83" t="s">
        <v>506</v>
      </c>
      <c r="V66" s="87" t="s">
        <v>241</v>
      </c>
      <c r="W66" s="83" t="s">
        <v>507</v>
      </c>
      <c r="X66" s="258" t="str">
        <f t="shared" ref="X66:X69" si="7">T66</f>
        <v>EDUC5012</v>
      </c>
      <c r="Y66" s="83" t="s">
        <v>508</v>
      </c>
      <c r="Z66" s="258" t="str">
        <f t="shared" ref="Z66:Z69" si="8">V66</f>
        <v>EDUC5013</v>
      </c>
      <c r="AA66" s="83" t="s">
        <v>505</v>
      </c>
      <c r="AB66" s="87" t="s">
        <v>350</v>
      </c>
      <c r="AC66" s="83" t="s">
        <v>506</v>
      </c>
      <c r="AD66" s="258" t="str">
        <f t="shared" ref="AD66:AH69" si="9">AB66</f>
        <v>SpecElec</v>
      </c>
      <c r="AE66" s="83" t="s">
        <v>507</v>
      </c>
      <c r="AF66" s="258" t="str">
        <f t="shared" si="9"/>
        <v>SpecElec</v>
      </c>
      <c r="AG66" s="83" t="s">
        <v>508</v>
      </c>
      <c r="AH66" s="258" t="str">
        <f t="shared" si="9"/>
        <v>SpecElec</v>
      </c>
    </row>
    <row r="67" spans="1:34" x14ac:dyDescent="0.25">
      <c r="B67" s="75">
        <v>3</v>
      </c>
      <c r="C67" s="84" t="s">
        <v>505</v>
      </c>
      <c r="D67" s="88" t="s">
        <v>350</v>
      </c>
      <c r="E67" s="84" t="s">
        <v>506</v>
      </c>
      <c r="F67" s="88" t="s">
        <v>350</v>
      </c>
      <c r="G67" s="84" t="s">
        <v>507</v>
      </c>
      <c r="H67" s="259" t="str">
        <f t="shared" si="4"/>
        <v>SpecElec</v>
      </c>
      <c r="I67" s="84" t="s">
        <v>508</v>
      </c>
      <c r="J67" s="259" t="str">
        <f t="shared" si="4"/>
        <v>SpecElec</v>
      </c>
      <c r="K67" s="84" t="s">
        <v>505</v>
      </c>
      <c r="L67" s="88" t="s">
        <v>350</v>
      </c>
      <c r="M67" s="84" t="s">
        <v>506</v>
      </c>
      <c r="N67" s="88" t="s">
        <v>350</v>
      </c>
      <c r="O67" s="84" t="s">
        <v>507</v>
      </c>
      <c r="P67" s="259" t="str">
        <f t="shared" si="5"/>
        <v>SpecElec</v>
      </c>
      <c r="Q67" s="84" t="s">
        <v>508</v>
      </c>
      <c r="R67" s="259" t="str">
        <f t="shared" si="6"/>
        <v>SpecElec</v>
      </c>
      <c r="S67" s="84" t="s">
        <v>505</v>
      </c>
      <c r="T67" s="88" t="s">
        <v>350</v>
      </c>
      <c r="U67" s="84" t="s">
        <v>506</v>
      </c>
      <c r="V67" s="88" t="s">
        <v>350</v>
      </c>
      <c r="W67" s="84" t="s">
        <v>507</v>
      </c>
      <c r="X67" s="259" t="str">
        <f t="shared" si="7"/>
        <v>SpecElec</v>
      </c>
      <c r="Y67" s="84" t="s">
        <v>508</v>
      </c>
      <c r="Z67" s="259" t="str">
        <f t="shared" si="8"/>
        <v>SpecElec</v>
      </c>
      <c r="AA67" s="84" t="s">
        <v>505</v>
      </c>
      <c r="AB67" s="88" t="s">
        <v>350</v>
      </c>
      <c r="AC67" s="84" t="s">
        <v>506</v>
      </c>
      <c r="AD67" s="259" t="str">
        <f t="shared" si="9"/>
        <v>SpecElec</v>
      </c>
      <c r="AE67" s="84" t="s">
        <v>507</v>
      </c>
      <c r="AF67" s="259" t="str">
        <f t="shared" si="9"/>
        <v>SpecElec</v>
      </c>
      <c r="AG67" s="84" t="s">
        <v>508</v>
      </c>
      <c r="AH67" s="259" t="str">
        <f t="shared" si="9"/>
        <v>SpecElec</v>
      </c>
    </row>
    <row r="68" spans="1:34" x14ac:dyDescent="0.25">
      <c r="B68" s="75">
        <v>4</v>
      </c>
      <c r="C68" s="84" t="s">
        <v>506</v>
      </c>
      <c r="D68" s="88" t="s">
        <v>350</v>
      </c>
      <c r="E68" s="84" t="s">
        <v>507</v>
      </c>
      <c r="F68" s="88" t="s">
        <v>239</v>
      </c>
      <c r="G68" s="84" t="s">
        <v>508</v>
      </c>
      <c r="H68" s="259" t="str">
        <f t="shared" si="4"/>
        <v>SpecElec</v>
      </c>
      <c r="I68" s="84" t="s">
        <v>505</v>
      </c>
      <c r="J68" s="259" t="str">
        <f t="shared" si="4"/>
        <v>EDUC5012</v>
      </c>
      <c r="K68" s="84" t="s">
        <v>506</v>
      </c>
      <c r="L68" s="88" t="s">
        <v>241</v>
      </c>
      <c r="M68" s="84" t="s">
        <v>507</v>
      </c>
      <c r="N68" s="88" t="s">
        <v>239</v>
      </c>
      <c r="O68" s="84" t="s">
        <v>508</v>
      </c>
      <c r="P68" s="259" t="str">
        <f t="shared" si="5"/>
        <v>EDUC5013</v>
      </c>
      <c r="Q68" s="84" t="s">
        <v>505</v>
      </c>
      <c r="R68" s="259" t="str">
        <f t="shared" si="6"/>
        <v>EDUC5012</v>
      </c>
      <c r="S68" s="84" t="s">
        <v>506</v>
      </c>
      <c r="T68" s="88" t="s">
        <v>241</v>
      </c>
      <c r="U68" s="84" t="s">
        <v>507</v>
      </c>
      <c r="V68" s="88" t="s">
        <v>239</v>
      </c>
      <c r="W68" s="84" t="s">
        <v>508</v>
      </c>
      <c r="X68" s="259" t="str">
        <f t="shared" si="7"/>
        <v>EDUC5013</v>
      </c>
      <c r="Y68" s="84" t="s">
        <v>505</v>
      </c>
      <c r="Z68" s="259" t="str">
        <f t="shared" si="8"/>
        <v>EDUC5012</v>
      </c>
      <c r="AA68" s="84" t="s">
        <v>506</v>
      </c>
      <c r="AB68" s="88" t="s">
        <v>350</v>
      </c>
      <c r="AC68" s="84" t="s">
        <v>507</v>
      </c>
      <c r="AD68" s="259" t="str">
        <f t="shared" si="9"/>
        <v>SpecElec</v>
      </c>
      <c r="AE68" s="84" t="s">
        <v>508</v>
      </c>
      <c r="AF68" s="259" t="str">
        <f t="shared" si="9"/>
        <v>SpecElec</v>
      </c>
      <c r="AG68" s="84" t="s">
        <v>505</v>
      </c>
      <c r="AH68" s="259" t="str">
        <f t="shared" si="9"/>
        <v>SpecElec</v>
      </c>
    </row>
    <row r="69" spans="1:34" x14ac:dyDescent="0.25">
      <c r="B69" s="75">
        <v>5</v>
      </c>
      <c r="C69" s="86" t="s">
        <v>506</v>
      </c>
      <c r="D69" s="85" t="s">
        <v>350</v>
      </c>
      <c r="E69" s="86" t="s">
        <v>507</v>
      </c>
      <c r="F69" s="85" t="s">
        <v>350</v>
      </c>
      <c r="G69" s="86" t="s">
        <v>508</v>
      </c>
      <c r="H69" s="261" t="str">
        <f t="shared" si="4"/>
        <v>SpecElec</v>
      </c>
      <c r="I69" s="86" t="s">
        <v>505</v>
      </c>
      <c r="J69" s="261" t="str">
        <f t="shared" si="4"/>
        <v>SpecElec</v>
      </c>
      <c r="K69" s="86" t="s">
        <v>506</v>
      </c>
      <c r="L69" s="85" t="s">
        <v>350</v>
      </c>
      <c r="M69" s="86" t="s">
        <v>507</v>
      </c>
      <c r="N69" s="85" t="s">
        <v>350</v>
      </c>
      <c r="O69" s="86" t="s">
        <v>508</v>
      </c>
      <c r="P69" s="261" t="str">
        <f t="shared" si="5"/>
        <v>SpecElec</v>
      </c>
      <c r="Q69" s="86" t="s">
        <v>505</v>
      </c>
      <c r="R69" s="261" t="str">
        <f t="shared" si="6"/>
        <v>SpecElec</v>
      </c>
      <c r="S69" s="86" t="s">
        <v>506</v>
      </c>
      <c r="T69" s="85" t="s">
        <v>350</v>
      </c>
      <c r="U69" s="86" t="s">
        <v>507</v>
      </c>
      <c r="V69" s="85" t="s">
        <v>350</v>
      </c>
      <c r="W69" s="86" t="s">
        <v>508</v>
      </c>
      <c r="X69" s="261" t="str">
        <f t="shared" si="7"/>
        <v>SpecElec</v>
      </c>
      <c r="Y69" s="86" t="s">
        <v>505</v>
      </c>
      <c r="Z69" s="261" t="str">
        <f t="shared" si="8"/>
        <v>SpecElec</v>
      </c>
      <c r="AA69" s="86" t="s">
        <v>506</v>
      </c>
      <c r="AB69" s="85" t="s">
        <v>350</v>
      </c>
      <c r="AC69" s="86" t="s">
        <v>507</v>
      </c>
      <c r="AD69" s="261" t="str">
        <f t="shared" si="9"/>
        <v>SpecElec</v>
      </c>
      <c r="AE69" s="86" t="s">
        <v>508</v>
      </c>
      <c r="AF69" s="261" t="str">
        <f t="shared" si="9"/>
        <v>SpecElec</v>
      </c>
      <c r="AG69" s="86" t="s">
        <v>505</v>
      </c>
      <c r="AH69" s="261" t="str">
        <f t="shared" si="9"/>
        <v>SpecElec</v>
      </c>
    </row>
    <row r="70" spans="1:34" x14ac:dyDescent="0.25">
      <c r="B70" s="75">
        <v>6</v>
      </c>
      <c r="C70" s="83" t="s">
        <v>552</v>
      </c>
      <c r="D70" s="166" t="s">
        <v>191</v>
      </c>
      <c r="E70" s="83" t="s">
        <v>552</v>
      </c>
      <c r="F70" s="258" t="str">
        <f t="shared" ref="F70:J73" si="10">D70</f>
        <v>EDSC5040</v>
      </c>
      <c r="G70" s="83" t="s">
        <v>552</v>
      </c>
      <c r="H70" s="258" t="str">
        <f t="shared" si="10"/>
        <v>EDSC5040</v>
      </c>
      <c r="I70" s="83" t="s">
        <v>552</v>
      </c>
      <c r="J70" s="258" t="str">
        <f t="shared" si="10"/>
        <v>EDSC5040</v>
      </c>
      <c r="K70" s="83" t="s">
        <v>552</v>
      </c>
      <c r="L70" s="166" t="s">
        <v>125</v>
      </c>
      <c r="M70" s="83" t="s">
        <v>552</v>
      </c>
      <c r="N70" s="258" t="str">
        <f t="shared" ref="N70:N73" si="11">L70</f>
        <v>EDEC5016</v>
      </c>
      <c r="O70" s="83" t="s">
        <v>552</v>
      </c>
      <c r="P70" s="258" t="str">
        <f t="shared" ref="P70:P73" si="12">N70</f>
        <v>EDEC5016</v>
      </c>
      <c r="Q70" s="83" t="s">
        <v>552</v>
      </c>
      <c r="R70" s="258" t="str">
        <f t="shared" ref="R70:R73" si="13">P70</f>
        <v>EDEC5016</v>
      </c>
      <c r="S70" s="83" t="s">
        <v>552</v>
      </c>
      <c r="T70" s="166" t="s">
        <v>158</v>
      </c>
      <c r="U70" s="83" t="s">
        <v>552</v>
      </c>
      <c r="V70" s="258" t="str">
        <f t="shared" ref="V70:Z72" si="14">T70</f>
        <v>EDPR5010</v>
      </c>
      <c r="W70" s="83" t="s">
        <v>552</v>
      </c>
      <c r="X70" s="258" t="str">
        <f t="shared" si="14"/>
        <v>EDPR5010</v>
      </c>
      <c r="Y70" s="83" t="s">
        <v>552</v>
      </c>
      <c r="Z70" s="258" t="str">
        <f t="shared" si="14"/>
        <v>EDPR5010</v>
      </c>
      <c r="AA70" s="83" t="s">
        <v>552</v>
      </c>
      <c r="AB70" s="87" t="s">
        <v>125</v>
      </c>
      <c r="AC70" s="83" t="s">
        <v>552</v>
      </c>
      <c r="AD70" s="258" t="str">
        <f t="shared" ref="AD70:AH82" si="15">AB70</f>
        <v>EDEC5016</v>
      </c>
      <c r="AE70" s="83" t="s">
        <v>552</v>
      </c>
      <c r="AF70" s="258" t="str">
        <f t="shared" si="15"/>
        <v>EDEC5016</v>
      </c>
      <c r="AG70" s="83" t="s">
        <v>552</v>
      </c>
      <c r="AH70" s="258" t="str">
        <f t="shared" si="15"/>
        <v>EDEC5016</v>
      </c>
    </row>
    <row r="71" spans="1:34" x14ac:dyDescent="0.25">
      <c r="B71" s="75">
        <v>7</v>
      </c>
      <c r="C71" s="84"/>
      <c r="D71" s="88" t="s">
        <v>244</v>
      </c>
      <c r="E71" s="84"/>
      <c r="F71" s="259" t="str">
        <f t="shared" si="10"/>
        <v>EDUC5014</v>
      </c>
      <c r="G71" s="84"/>
      <c r="H71" s="259" t="str">
        <f t="shared" si="10"/>
        <v>EDUC5014</v>
      </c>
      <c r="I71" s="84"/>
      <c r="J71" s="259" t="str">
        <f t="shared" si="10"/>
        <v>EDUC5014</v>
      </c>
      <c r="K71" s="84"/>
      <c r="L71" s="88" t="s">
        <v>131</v>
      </c>
      <c r="M71" s="84"/>
      <c r="N71" s="259" t="str">
        <f t="shared" si="11"/>
        <v>EDEC5018</v>
      </c>
      <c r="O71" s="84"/>
      <c r="P71" s="259" t="str">
        <f t="shared" si="12"/>
        <v>EDEC5018</v>
      </c>
      <c r="Q71" s="84"/>
      <c r="R71" s="259" t="str">
        <f t="shared" si="13"/>
        <v>EDEC5018</v>
      </c>
      <c r="S71" s="84"/>
      <c r="T71" s="88" t="s">
        <v>164</v>
      </c>
      <c r="U71" s="84"/>
      <c r="V71" s="259" t="str">
        <f t="shared" si="14"/>
        <v>EDPR5012</v>
      </c>
      <c r="W71" s="84"/>
      <c r="X71" s="259" t="str">
        <f t="shared" si="14"/>
        <v>EDPR5012</v>
      </c>
      <c r="Y71" s="84"/>
      <c r="Z71" s="259" t="str">
        <f t="shared" si="14"/>
        <v>EDPR5012</v>
      </c>
      <c r="AA71" s="84"/>
      <c r="AB71" s="88" t="s">
        <v>131</v>
      </c>
      <c r="AC71" s="84"/>
      <c r="AD71" s="259" t="str">
        <f t="shared" si="15"/>
        <v>EDEC5018</v>
      </c>
      <c r="AE71" s="84"/>
      <c r="AF71" s="259" t="str">
        <f t="shared" si="15"/>
        <v>EDEC5018</v>
      </c>
      <c r="AG71" s="84"/>
      <c r="AH71" s="259" t="str">
        <f t="shared" si="15"/>
        <v>EDEC5018</v>
      </c>
    </row>
    <row r="72" spans="1:34" x14ac:dyDescent="0.25">
      <c r="B72" s="75">
        <v>8</v>
      </c>
      <c r="C72" s="84"/>
      <c r="D72" s="88" t="s">
        <v>247</v>
      </c>
      <c r="E72" s="84"/>
      <c r="F72" s="260" t="str">
        <f t="shared" si="10"/>
        <v>EDUC5017</v>
      </c>
      <c r="G72" s="84"/>
      <c r="H72" s="260" t="str">
        <f t="shared" si="10"/>
        <v>EDUC5017</v>
      </c>
      <c r="I72" s="84"/>
      <c r="J72" s="260" t="str">
        <f t="shared" si="10"/>
        <v>EDUC5017</v>
      </c>
      <c r="K72" s="84"/>
      <c r="L72" s="88" t="s">
        <v>134</v>
      </c>
      <c r="M72" s="84"/>
      <c r="N72" s="260" t="str">
        <f t="shared" si="11"/>
        <v>EDEC5019</v>
      </c>
      <c r="O72" s="84"/>
      <c r="P72" s="260" t="str">
        <f t="shared" si="12"/>
        <v>EDEC5019</v>
      </c>
      <c r="Q72" s="84"/>
      <c r="R72" s="260" t="str">
        <f t="shared" si="13"/>
        <v>EDEC5019</v>
      </c>
      <c r="S72" s="84"/>
      <c r="T72" s="98" t="s">
        <v>173</v>
      </c>
      <c r="U72" s="84"/>
      <c r="V72" s="260" t="str">
        <f t="shared" si="14"/>
        <v>EDPR5016</v>
      </c>
      <c r="W72" s="84"/>
      <c r="X72" s="260" t="str">
        <f t="shared" si="14"/>
        <v>EDPR5016</v>
      </c>
      <c r="Y72" s="84"/>
      <c r="Z72" s="260" t="str">
        <f t="shared" si="14"/>
        <v>EDPR5016</v>
      </c>
      <c r="AA72" s="84"/>
      <c r="AB72" s="88" t="s">
        <v>134</v>
      </c>
      <c r="AC72" s="84"/>
      <c r="AD72" s="259" t="str">
        <f t="shared" si="15"/>
        <v>EDEC5019</v>
      </c>
      <c r="AE72" s="84"/>
      <c r="AF72" s="259" t="str">
        <f t="shared" si="15"/>
        <v>EDEC5019</v>
      </c>
      <c r="AG72" s="84"/>
      <c r="AH72" s="259" t="str">
        <f t="shared" si="15"/>
        <v>EDEC5019</v>
      </c>
    </row>
    <row r="73" spans="1:34" x14ac:dyDescent="0.25">
      <c r="B73" s="75">
        <v>9</v>
      </c>
      <c r="C73" s="84"/>
      <c r="D73" s="88" t="s">
        <v>268</v>
      </c>
      <c r="E73" s="84"/>
      <c r="F73" s="259" t="str">
        <f t="shared" si="10"/>
        <v>EDUC5034</v>
      </c>
      <c r="G73" s="84"/>
      <c r="H73" s="259" t="str">
        <f t="shared" si="10"/>
        <v>EDUC5034</v>
      </c>
      <c r="I73" s="84"/>
      <c r="J73" s="259" t="str">
        <f t="shared" si="10"/>
        <v>EDUC5034</v>
      </c>
      <c r="K73" s="84"/>
      <c r="L73" s="88" t="s">
        <v>247</v>
      </c>
      <c r="M73" s="84"/>
      <c r="N73" s="259" t="str">
        <f t="shared" si="11"/>
        <v>EDUC5017</v>
      </c>
      <c r="O73" s="84"/>
      <c r="P73" s="259" t="str">
        <f t="shared" si="12"/>
        <v>EDUC5017</v>
      </c>
      <c r="Q73" s="84"/>
      <c r="R73" s="259" t="str">
        <f t="shared" si="13"/>
        <v>EDUC5017</v>
      </c>
      <c r="S73" s="84"/>
      <c r="T73" s="98" t="s">
        <v>176</v>
      </c>
      <c r="U73" s="84"/>
      <c r="V73" s="259" t="str">
        <f>T73</f>
        <v>EDPR5017</v>
      </c>
      <c r="W73" s="84"/>
      <c r="X73" s="259" t="str">
        <f>V73</f>
        <v>EDPR5017</v>
      </c>
      <c r="Y73" s="84"/>
      <c r="Z73" s="259" t="str">
        <f>X73</f>
        <v>EDPR5017</v>
      </c>
      <c r="AA73" s="84"/>
      <c r="AB73" s="88" t="s">
        <v>158</v>
      </c>
      <c r="AC73" s="84"/>
      <c r="AD73" s="260" t="str">
        <f t="shared" si="15"/>
        <v>EDPR5010</v>
      </c>
      <c r="AE73" s="84"/>
      <c r="AF73" s="260" t="str">
        <f t="shared" si="15"/>
        <v>EDPR5010</v>
      </c>
      <c r="AG73" s="84"/>
      <c r="AH73" s="260"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9" t="str">
        <f>T74</f>
        <v>EDUC5014</v>
      </c>
      <c r="W74" s="84"/>
      <c r="X74" s="259" t="str">
        <f>V74</f>
        <v>EDUC5014</v>
      </c>
      <c r="Y74" s="84"/>
      <c r="Z74" s="259" t="str">
        <f>X74</f>
        <v>EDUC5014</v>
      </c>
      <c r="AA74" s="84"/>
      <c r="AB74" s="88" t="s">
        <v>164</v>
      </c>
      <c r="AC74" s="84"/>
      <c r="AD74" s="260" t="str">
        <f t="shared" si="15"/>
        <v>EDPR5012</v>
      </c>
      <c r="AE74" s="84"/>
      <c r="AF74" s="260" t="str">
        <f t="shared" si="15"/>
        <v>EDPR5012</v>
      </c>
      <c r="AG74" s="84"/>
      <c r="AH74" s="260"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9" t="str">
        <f>T75</f>
        <v>EDUC5017</v>
      </c>
      <c r="W75" s="84"/>
      <c r="X75" s="259" t="str">
        <f>V75</f>
        <v>EDUC5017</v>
      </c>
      <c r="Y75" s="84"/>
      <c r="Z75" s="259" t="str">
        <f>X75</f>
        <v>EDUC5017</v>
      </c>
      <c r="AA75" s="84"/>
      <c r="AB75" s="88" t="s">
        <v>173</v>
      </c>
      <c r="AC75" s="84"/>
      <c r="AD75" s="260" t="str">
        <f t="shared" si="15"/>
        <v>EDPR5016</v>
      </c>
      <c r="AE75" s="84"/>
      <c r="AF75" s="260" t="str">
        <f t="shared" si="15"/>
        <v>EDPR5016</v>
      </c>
      <c r="AG75" s="84"/>
      <c r="AH75" s="260"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9" t="str">
        <f t="shared" si="15"/>
        <v>EDPR5017</v>
      </c>
      <c r="AE76" s="84"/>
      <c r="AF76" s="259" t="str">
        <f t="shared" si="15"/>
        <v>EDPR5017</v>
      </c>
      <c r="AG76" s="84"/>
      <c r="AH76" s="259"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9" t="str">
        <f t="shared" si="15"/>
        <v>EDSC5040</v>
      </c>
      <c r="AE77" s="84"/>
      <c r="AF77" s="259" t="str">
        <f t="shared" si="15"/>
        <v>EDSC5040</v>
      </c>
      <c r="AG77" s="84"/>
      <c r="AH77" s="259"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9" t="str">
        <f t="shared" si="15"/>
        <v>EDUC5012</v>
      </c>
      <c r="AE78" s="84"/>
      <c r="AF78" s="259" t="str">
        <f t="shared" si="15"/>
        <v>EDUC5012</v>
      </c>
      <c r="AG78" s="84"/>
      <c r="AH78" s="259"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9" t="str">
        <f t="shared" si="15"/>
        <v>EDUC5013</v>
      </c>
      <c r="AE79" s="84"/>
      <c r="AF79" s="259" t="str">
        <f t="shared" si="15"/>
        <v>EDUC5013</v>
      </c>
      <c r="AG79" s="84"/>
      <c r="AH79" s="259"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9" t="str">
        <f t="shared" si="15"/>
        <v>EDUC5014</v>
      </c>
      <c r="AE80" s="84"/>
      <c r="AF80" s="259" t="str">
        <f t="shared" si="15"/>
        <v>EDUC5014</v>
      </c>
      <c r="AG80" s="84"/>
      <c r="AH80" s="259"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9" t="str">
        <f t="shared" si="15"/>
        <v>EDUC5017</v>
      </c>
      <c r="AE81" s="84"/>
      <c r="AF81" s="259" t="str">
        <f t="shared" si="15"/>
        <v>EDUC5017</v>
      </c>
      <c r="AG81" s="84"/>
      <c r="AH81" s="259"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62" t="str">
        <f t="shared" si="15"/>
        <v>EDUC5034</v>
      </c>
      <c r="AE82" s="86"/>
      <c r="AF82" s="262" t="str">
        <f t="shared" si="15"/>
        <v>EDUC5034</v>
      </c>
      <c r="AG82" s="86"/>
      <c r="AH82" s="262" t="str">
        <f t="shared" si="15"/>
        <v>EDUC5034</v>
      </c>
    </row>
    <row r="85" spans="1:34" x14ac:dyDescent="0.25">
      <c r="A85" s="159" t="s">
        <v>553</v>
      </c>
      <c r="C85" s="246" t="s">
        <v>68</v>
      </c>
      <c r="D85" s="254" t="s">
        <v>554</v>
      </c>
    </row>
    <row r="86" spans="1:34" x14ac:dyDescent="0.25">
      <c r="C86" s="247" t="s">
        <v>70</v>
      </c>
      <c r="D86" s="255" t="s">
        <v>555</v>
      </c>
    </row>
    <row r="87" spans="1:34" x14ac:dyDescent="0.25">
      <c r="C87" s="247" t="s">
        <v>72</v>
      </c>
      <c r="D87" s="255" t="s">
        <v>556</v>
      </c>
    </row>
    <row r="88" spans="1:34" x14ac:dyDescent="0.25">
      <c r="C88" s="248" t="s">
        <v>74</v>
      </c>
      <c r="D88" s="256"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205"/>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6"/>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59">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59">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59">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59">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59">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59">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9" t="str">
        <f>H$9</f>
        <v>SP1</v>
      </c>
      <c r="I33" s="220" t="str">
        <f t="shared" ref="I33:L33" si="1">I$9</f>
        <v>SP2</v>
      </c>
      <c r="J33" s="220" t="str">
        <f t="shared" si="1"/>
        <v>SP3</v>
      </c>
      <c r="K33" s="220"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21" t="str">
        <f>IFERROR(VLOOKUP($A34,TableHandbook[],H$2,FALSE),"")</f>
        <v/>
      </c>
      <c r="I34" s="222" t="str">
        <f>IFERROR(VLOOKUP($A34,TableHandbook[],I$2,FALSE),"")</f>
        <v/>
      </c>
      <c r="J34" s="222" t="str">
        <f>IFERROR(VLOOKUP($A34,TableHandbook[],J$2,FALSE),"")</f>
        <v/>
      </c>
      <c r="K34" s="222" t="str">
        <f>IFERROR(VLOOKUP($A34,TableHandbook[],K$2,FALSE),"")</f>
        <v/>
      </c>
      <c r="L34" s="57"/>
      <c r="M34" s="59">
        <v>18</v>
      </c>
      <c r="N34" s="20"/>
      <c r="O34" s="20"/>
      <c r="P34" s="21"/>
      <c r="Q34" s="21"/>
      <c r="R34" s="21"/>
      <c r="S34" s="21"/>
      <c r="T34" s="21"/>
      <c r="U34" s="21"/>
      <c r="V34" s="21"/>
      <c r="W34" s="21"/>
    </row>
    <row r="35" spans="1:23" s="22" customFormat="1" ht="15" customHeight="1" x14ac:dyDescent="0.15">
      <c r="A35" s="153"/>
      <c r="B35" s="154"/>
      <c r="C35" s="154"/>
      <c r="D35" s="155"/>
      <c r="E35" s="154"/>
      <c r="F35" s="156"/>
      <c r="G35" s="153"/>
      <c r="H35" s="153"/>
      <c r="I35" s="153"/>
      <c r="J35" s="153"/>
      <c r="K35" s="153"/>
      <c r="L35" s="157"/>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45"/>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144">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144">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144"/>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144">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144">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144"/>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144">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144">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144"/>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144">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144">
        <v>17</v>
      </c>
      <c r="N32" s="29"/>
      <c r="O32" s="29"/>
      <c r="P32" s="30"/>
      <c r="Q32" s="30"/>
      <c r="R32" s="30"/>
      <c r="S32" s="30"/>
      <c r="T32" s="30"/>
      <c r="U32" s="30"/>
      <c r="V32" s="30"/>
      <c r="W32" s="30"/>
    </row>
    <row r="33" spans="1:23" s="22" customFormat="1" ht="15" customHeight="1" x14ac:dyDescent="0.15">
      <c r="A33" s="153"/>
      <c r="B33" s="154"/>
      <c r="C33" s="154"/>
      <c r="D33" s="155"/>
      <c r="E33" s="154"/>
      <c r="F33" s="156"/>
      <c r="G33" s="153"/>
      <c r="H33" s="153"/>
      <c r="I33" s="153"/>
      <c r="J33" s="153"/>
      <c r="K33" s="153"/>
      <c r="L33" s="157"/>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P36"/>
  <sheetViews>
    <sheetView showGridLines="0" tabSelected="1" topLeftCell="A3" workbookViewId="0">
      <selection activeCell="D6" sqref="D6"/>
    </sheetView>
  </sheetViews>
  <sheetFormatPr defaultColWidth="9" defaultRowHeight="15" x14ac:dyDescent="0.25"/>
  <cols>
    <col min="1" max="1" width="10.625" style="294" customWidth="1"/>
    <col min="2" max="2" width="3.25" style="294" customWidth="1"/>
    <col min="3" max="3" width="11.875" style="294" bestFit="1" customWidth="1"/>
    <col min="4" max="4" width="52.625" style="284" bestFit="1" customWidth="1"/>
    <col min="5" max="5" width="7.25" style="284" customWidth="1"/>
    <col min="6" max="6" width="18.125" style="284" customWidth="1"/>
    <col min="7" max="7" width="5.625" style="284" customWidth="1"/>
    <col min="8" max="11" width="3.875" style="284" customWidth="1"/>
    <col min="12" max="12" width="18.625" style="284" customWidth="1"/>
    <col min="13" max="13" width="2.5" style="284" hidden="1" customWidth="1"/>
    <col min="14" max="16384" width="9" style="284"/>
  </cols>
  <sheetData>
    <row r="1" spans="1:16" hidden="1" x14ac:dyDescent="0.25">
      <c r="A1" s="280" t="s">
        <v>3</v>
      </c>
      <c r="B1" s="281" t="s">
        <v>98</v>
      </c>
      <c r="C1" s="281" t="s">
        <v>99</v>
      </c>
      <c r="D1" s="282" t="s">
        <v>363</v>
      </c>
      <c r="E1" s="282"/>
      <c r="F1" s="282" t="s">
        <v>558</v>
      </c>
      <c r="G1" s="282" t="s">
        <v>101</v>
      </c>
      <c r="H1" s="283" t="s">
        <v>559</v>
      </c>
      <c r="I1" s="283"/>
      <c r="J1" s="283"/>
      <c r="K1" s="282"/>
      <c r="L1" s="282" t="s">
        <v>560</v>
      </c>
    </row>
    <row r="2" spans="1:16" hidden="1" x14ac:dyDescent="0.25">
      <c r="A2" s="285"/>
      <c r="B2" s="285">
        <v>2</v>
      </c>
      <c r="C2" s="285">
        <v>3</v>
      </c>
      <c r="D2" s="285">
        <v>4</v>
      </c>
      <c r="E2" s="285"/>
      <c r="F2" s="285">
        <v>6</v>
      </c>
      <c r="G2" s="285">
        <v>5</v>
      </c>
      <c r="H2" s="285">
        <v>7</v>
      </c>
      <c r="I2" s="285">
        <v>8</v>
      </c>
      <c r="J2" s="285">
        <v>9</v>
      </c>
      <c r="K2" s="285">
        <v>10</v>
      </c>
      <c r="L2" s="286"/>
    </row>
    <row r="3" spans="1:16" ht="39.950000000000003" customHeight="1" x14ac:dyDescent="0.25">
      <c r="A3" s="287" t="s">
        <v>561</v>
      </c>
      <c r="B3" s="287"/>
      <c r="C3" s="287"/>
      <c r="D3" s="287"/>
      <c r="E3" s="288"/>
      <c r="F3" s="288"/>
      <c r="G3" s="288"/>
      <c r="H3" s="288"/>
      <c r="I3" s="288"/>
      <c r="J3" s="288"/>
      <c r="K3" s="288"/>
      <c r="L3" s="288"/>
    </row>
    <row r="4" spans="1:16" ht="25.5" x14ac:dyDescent="0.25">
      <c r="A4" s="289"/>
      <c r="B4" s="290"/>
      <c r="C4" s="290"/>
      <c r="D4" s="291" t="s">
        <v>562</v>
      </c>
      <c r="E4" s="292"/>
      <c r="F4" s="290"/>
      <c r="G4" s="293"/>
      <c r="H4" s="293"/>
      <c r="I4" s="293"/>
      <c r="J4" s="293"/>
      <c r="K4" s="293"/>
      <c r="L4" s="293"/>
    </row>
    <row r="5" spans="1:16" ht="20.100000000000001" customHeight="1" x14ac:dyDescent="0.25">
      <c r="B5" s="295"/>
      <c r="C5" s="296" t="s">
        <v>563</v>
      </c>
      <c r="D5" s="297" t="s">
        <v>35</v>
      </c>
      <c r="E5" s="298"/>
      <c r="F5" s="296" t="s">
        <v>564</v>
      </c>
      <c r="G5" s="298" t="str">
        <f>IFERROR(CONCATENATE(VLOOKUP(D5,TableCourses[],2,FALSE)," ",VLOOKUP(D5,TableCourses[],3,FALSE)),"")</f>
        <v>OM-EDUC v.2</v>
      </c>
      <c r="H5" s="298"/>
      <c r="I5" s="298"/>
      <c r="J5" s="298"/>
      <c r="K5" s="298"/>
      <c r="L5" s="299"/>
    </row>
    <row r="6" spans="1:16" ht="20.100000000000001" customHeight="1" x14ac:dyDescent="0.25">
      <c r="B6" s="295"/>
      <c r="C6" s="296" t="s">
        <v>580</v>
      </c>
      <c r="D6" s="372" t="s">
        <v>56</v>
      </c>
      <c r="E6" s="298"/>
      <c r="F6" s="296" t="s">
        <v>581</v>
      </c>
      <c r="G6" s="298" t="str">
        <f>IFERROR(CONCATENATE(VLOOKUP(D6,TableSpecialisationsOMEDUC[],2,FALSE)," ",VLOOKUP(D6,TableSpecialisationsOMEDUC[],3,FALSE)),"")</f>
        <v/>
      </c>
      <c r="H6" s="298"/>
      <c r="I6" s="298"/>
      <c r="J6" s="298"/>
      <c r="K6" s="298"/>
      <c r="L6" s="300" t="e">
        <f>CONCATENATE(VLOOKUP(D6,TableSpecialisationsOMEDUC[],2,FALSE),VLOOKUP(D7,TableStudyPeriods[],2,FALSE))</f>
        <v>#N/A</v>
      </c>
    </row>
    <row r="7" spans="1:16" ht="20.100000000000001" customHeight="1" x14ac:dyDescent="0.25">
      <c r="A7" s="301"/>
      <c r="B7" s="302"/>
      <c r="C7" s="296" t="s">
        <v>567</v>
      </c>
      <c r="D7" s="373" t="s">
        <v>76</v>
      </c>
      <c r="E7" s="303"/>
      <c r="F7" s="296" t="s">
        <v>568</v>
      </c>
      <c r="G7" s="298" t="str">
        <f>IFERROR(VLOOKUP($D$5,TableCourses[],7,FALSE),"")</f>
        <v>200 credit points required</v>
      </c>
      <c r="H7" s="304"/>
      <c r="I7" s="304"/>
      <c r="J7" s="304"/>
      <c r="K7" s="304"/>
      <c r="L7" s="304"/>
    </row>
    <row r="8" spans="1:16" s="312" customFormat="1" ht="14.1" customHeight="1" x14ac:dyDescent="0.25">
      <c r="A8" s="305"/>
      <c r="B8" s="305"/>
      <c r="C8" s="305"/>
      <c r="D8" s="306"/>
      <c r="E8" s="307"/>
      <c r="F8" s="305"/>
      <c r="G8" s="305"/>
      <c r="H8" s="308" t="s">
        <v>569</v>
      </c>
      <c r="I8" s="309"/>
      <c r="J8" s="309"/>
      <c r="K8" s="310"/>
      <c r="L8" s="307"/>
      <c r="M8" s="311"/>
      <c r="N8" s="311"/>
      <c r="O8" s="311"/>
    </row>
    <row r="9" spans="1:16" s="312" customFormat="1" ht="21" x14ac:dyDescent="0.25">
      <c r="A9" s="305" t="s">
        <v>570</v>
      </c>
      <c r="B9" s="305"/>
      <c r="C9" s="305" t="s">
        <v>362</v>
      </c>
      <c r="D9" s="306" t="s">
        <v>363</v>
      </c>
      <c r="E9" s="313" t="s">
        <v>368</v>
      </c>
      <c r="F9" s="305" t="s">
        <v>571</v>
      </c>
      <c r="G9" s="305" t="s">
        <v>572</v>
      </c>
      <c r="H9" s="314" t="s">
        <v>82</v>
      </c>
      <c r="I9" s="315" t="s">
        <v>83</v>
      </c>
      <c r="J9" s="315" t="s">
        <v>84</v>
      </c>
      <c r="K9" s="315" t="s">
        <v>85</v>
      </c>
      <c r="L9" s="305" t="s">
        <v>573</v>
      </c>
      <c r="M9" s="311"/>
      <c r="N9" s="311"/>
      <c r="O9" s="311"/>
    </row>
    <row r="10" spans="1:16" s="324" customFormat="1" ht="21" customHeight="1" x14ac:dyDescent="0.15">
      <c r="A10" s="316" t="str">
        <f>IFERROR(IF(HLOOKUP($L$6,RangeUnitsetsOMEDUC,M10,FALSE)=0,"",HLOOKUP($L$6,RangeUnitsetsOMEDUC,M10,FALSE)),"")</f>
        <v/>
      </c>
      <c r="B10" s="317" t="str">
        <f>IFERROR(IF(VLOOKUP($A10,TableHandbook[],2,FALSE)=0,"",VLOOKUP($A10,TableHandbook[],2,FALSE)),"")</f>
        <v/>
      </c>
      <c r="C10" s="317" t="str">
        <f>IFERROR(IF(VLOOKUP($A10,TableHandbook[],3,FALSE)=0,"",VLOOKUP($A10,TableHandbook[],3,FALSE)),"")</f>
        <v/>
      </c>
      <c r="D10" s="318" t="str">
        <f>IFERROR(IF(VLOOKUP($A10,TableHandbook[],4,FALSE)=0,"",VLOOKUP($A10,TableHandbook[],4,FALSE)),"")</f>
        <v/>
      </c>
      <c r="E10" s="317" t="str">
        <f>IF(OR(A10="",A10="--"),"",VLOOKUP($D$7,TableStudyPeriods[],2,FALSE))</f>
        <v/>
      </c>
      <c r="F10" s="319" t="str">
        <f>IFERROR(IF(VLOOKUP($A10,TableHandbook[],6,FALSE)=0,"",VLOOKUP($A10,TableHandbook[],6,FALSE)),"")</f>
        <v/>
      </c>
      <c r="G10" s="317" t="str">
        <f>IFERROR(IF(VLOOKUP($A10,TableHandbook[],5,FALSE)=0,"",VLOOKUP($A10,TableHandbook[],5,FALSE)),"")</f>
        <v/>
      </c>
      <c r="H10" s="320" t="str">
        <f>IFERROR(VLOOKUP($A10,TableHandbook[],H$2,FALSE),"")</f>
        <v/>
      </c>
      <c r="I10" s="321" t="str">
        <f>IFERROR(VLOOKUP($A10,TableHandbook[],I$2,FALSE),"")</f>
        <v/>
      </c>
      <c r="J10" s="321" t="str">
        <f>IFERROR(VLOOKUP($A10,TableHandbook[],J$2,FALSE),"")</f>
        <v/>
      </c>
      <c r="K10" s="321" t="str">
        <f>IFERROR(VLOOKUP($A10,TableHandbook[],K$2,FALSE),"")</f>
        <v/>
      </c>
      <c r="L10" s="57"/>
      <c r="M10" s="322">
        <v>2</v>
      </c>
      <c r="N10" s="323"/>
      <c r="O10" s="323"/>
    </row>
    <row r="11" spans="1:16" s="324" customFormat="1" ht="21" customHeight="1" x14ac:dyDescent="0.15">
      <c r="A11" s="316" t="str">
        <f>IFERROR(IF(HLOOKUP($L$6,RangeUnitsetsOMEDUC,M11,FALSE)=0,"",HLOOKUP($L$6,RangeUnitsetsOMEDUC,M11,FALSE)),"")</f>
        <v/>
      </c>
      <c r="B11" s="317" t="str">
        <f>IFERROR(IF(VLOOKUP($A11,TableHandbook[],2,FALSE)=0,"",VLOOKUP($A11,TableHandbook[],2,FALSE)),"")</f>
        <v/>
      </c>
      <c r="C11" s="317" t="str">
        <f>IFERROR(IF(VLOOKUP($A11,TableHandbook[],3,FALSE)=0,"",VLOOKUP($A11,TableHandbook[],3,FALSE)),"")</f>
        <v/>
      </c>
      <c r="D11" s="318" t="str">
        <f>IFERROR(IF(VLOOKUP($A11,TableHandbook[],4,FALSE)=0,"",VLOOKUP($A11,TableHandbook[],4,FALSE)),"")</f>
        <v/>
      </c>
      <c r="E11" s="317" t="str">
        <f>IF(OR(A11="",A11="-"),"",E10)</f>
        <v/>
      </c>
      <c r="F11" s="319" t="str">
        <f>IFERROR(IF(VLOOKUP($A11,TableHandbook[],6,FALSE)=0,"",VLOOKUP($A11,TableHandbook[],6,FALSE)),"")</f>
        <v/>
      </c>
      <c r="G11" s="317" t="str">
        <f>IFERROR(IF(VLOOKUP($A11,TableHandbook[],5,FALSE)=0,"",VLOOKUP($A11,TableHandbook[],5,FALSE)),"")</f>
        <v/>
      </c>
      <c r="H11" s="320" t="str">
        <f>IFERROR(VLOOKUP($A11,TableHandbook[],H$2,FALSE),"")</f>
        <v/>
      </c>
      <c r="I11" s="321" t="str">
        <f>IFERROR(VLOOKUP($A11,TableHandbook[],I$2,FALSE),"")</f>
        <v/>
      </c>
      <c r="J11" s="321" t="str">
        <f>IFERROR(VLOOKUP($A11,TableHandbook[],J$2,FALSE),"")</f>
        <v/>
      </c>
      <c r="K11" s="321" t="str">
        <f>IFERROR(VLOOKUP($A11,TableHandbook[],K$2,FALSE),"")</f>
        <v/>
      </c>
      <c r="L11" s="57"/>
      <c r="M11" s="322">
        <v>3</v>
      </c>
      <c r="N11" s="323"/>
      <c r="O11" s="323"/>
    </row>
    <row r="12" spans="1:16" s="324" customFormat="1" ht="4.5" customHeight="1" x14ac:dyDescent="0.15">
      <c r="A12" s="325"/>
      <c r="B12" s="326"/>
      <c r="C12" s="326"/>
      <c r="D12" s="327"/>
      <c r="E12" s="326"/>
      <c r="F12" s="328"/>
      <c r="G12" s="326"/>
      <c r="H12" s="329"/>
      <c r="I12" s="330"/>
      <c r="J12" s="330"/>
      <c r="K12" s="330"/>
      <c r="L12" s="184"/>
      <c r="M12" s="322"/>
      <c r="N12" s="323"/>
      <c r="O12" s="323"/>
      <c r="P12" s="323"/>
    </row>
    <row r="13" spans="1:16" s="324" customFormat="1" ht="21" customHeight="1" x14ac:dyDescent="0.15">
      <c r="A13" s="316" t="str">
        <f>IFERROR(IF(HLOOKUP($L$6,RangeUnitsetsOMEDUC,M13,FALSE)=0,"",HLOOKUP($L$6,RangeUnitsetsOMEDUC,M13,FALSE)),"")</f>
        <v/>
      </c>
      <c r="B13" s="317" t="str">
        <f>IFERROR(IF(VLOOKUP($A13,TableHandbook[],2,FALSE)=0,"",VLOOKUP($A13,TableHandbook[],2,FALSE)),"")</f>
        <v/>
      </c>
      <c r="C13" s="317" t="str">
        <f>IFERROR(IF(VLOOKUP($A13,TableHandbook[],3,FALSE)=0,"",VLOOKUP($A13,TableHandbook[],3,FALSE)),"")</f>
        <v/>
      </c>
      <c r="D13" s="318" t="str">
        <f>IFERROR(IF(VLOOKUP($A13,TableHandbook[],4,FALSE)=0,"",VLOOKUP($A13,TableHandbook[],4,FALSE)),"")</f>
        <v/>
      </c>
      <c r="E13" s="317" t="str">
        <f>IF(OR(A13="",A13="--"),"",VLOOKUP($D$7,TableStudyPeriods[],3,FALSE))</f>
        <v/>
      </c>
      <c r="F13" s="319" t="str">
        <f>IFERROR(IF(VLOOKUP($A13,TableHandbook[],6,FALSE)=0,"",VLOOKUP($A13,TableHandbook[],6,FALSE)),"")</f>
        <v/>
      </c>
      <c r="G13" s="317" t="str">
        <f>IFERROR(IF(VLOOKUP($A13,TableHandbook[],5,FALSE)=0,"",VLOOKUP($A13,TableHandbook[],5,FALSE)),"")</f>
        <v/>
      </c>
      <c r="H13" s="320" t="str">
        <f>IFERROR(VLOOKUP($A13,TableHandbook[],H$2,FALSE),"")</f>
        <v/>
      </c>
      <c r="I13" s="321" t="str">
        <f>IFERROR(VLOOKUP($A13,TableHandbook[],I$2,FALSE),"")</f>
        <v/>
      </c>
      <c r="J13" s="321" t="str">
        <f>IFERROR(VLOOKUP($A13,TableHandbook[],J$2,FALSE),"")</f>
        <v/>
      </c>
      <c r="K13" s="321" t="str">
        <f>IFERROR(VLOOKUP($A13,TableHandbook[],K$2,FALSE),"")</f>
        <v/>
      </c>
      <c r="L13" s="58"/>
      <c r="M13" s="322">
        <v>4</v>
      </c>
      <c r="N13" s="323"/>
      <c r="O13" s="323"/>
    </row>
    <row r="14" spans="1:16" s="324" customFormat="1" ht="21" customHeight="1" x14ac:dyDescent="0.15">
      <c r="A14" s="316" t="str">
        <f>IFERROR(IF(HLOOKUP($L$6,RangeUnitsetsOMEDUC,M14,FALSE)=0,"",HLOOKUP($L$6,RangeUnitsetsOMEDUC,M14,FALSE)),"")</f>
        <v/>
      </c>
      <c r="B14" s="317" t="str">
        <f>IFERROR(IF(VLOOKUP($A14,TableHandbook[],2,FALSE)=0,"",VLOOKUP($A14,TableHandbook[],2,FALSE)),"")</f>
        <v/>
      </c>
      <c r="C14" s="317" t="str">
        <f>IFERROR(IF(VLOOKUP($A14,TableHandbook[],3,FALSE)=0,"",VLOOKUP($A14,TableHandbook[],3,FALSE)),"")</f>
        <v/>
      </c>
      <c r="D14" s="318" t="str">
        <f>IFERROR(IF(VLOOKUP($A14,TableHandbook[],4,FALSE)=0,"",VLOOKUP($A14,TableHandbook[],4,FALSE)),"")</f>
        <v/>
      </c>
      <c r="E14" s="317" t="str">
        <f>IF(OR(A14="",A14="-"),"",E13)</f>
        <v/>
      </c>
      <c r="F14" s="319" t="str">
        <f>IFERROR(IF(VLOOKUP($A14,TableHandbook[],6,FALSE)=0,"",VLOOKUP($A14,TableHandbook[],6,FALSE)),"")</f>
        <v/>
      </c>
      <c r="G14" s="317" t="str">
        <f>IFERROR(IF(VLOOKUP($A14,TableHandbook[],5,FALSE)=0,"",VLOOKUP($A14,TableHandbook[],5,FALSE)),"")</f>
        <v/>
      </c>
      <c r="H14" s="320" t="str">
        <f>IFERROR(VLOOKUP($A14,TableHandbook[],H$2,FALSE),"")</f>
        <v/>
      </c>
      <c r="I14" s="321" t="str">
        <f>IFERROR(VLOOKUP($A14,TableHandbook[],I$2,FALSE),"")</f>
        <v/>
      </c>
      <c r="J14" s="321" t="str">
        <f>IFERROR(VLOOKUP($A14,TableHandbook[],J$2,FALSE),"")</f>
        <v/>
      </c>
      <c r="K14" s="321" t="str">
        <f>IFERROR(VLOOKUP($A14,TableHandbook[],K$2,FALSE),"")</f>
        <v/>
      </c>
      <c r="L14" s="57"/>
      <c r="M14" s="322">
        <v>5</v>
      </c>
      <c r="N14" s="323"/>
      <c r="O14" s="323"/>
    </row>
    <row r="15" spans="1:16" s="324" customFormat="1" ht="4.5" customHeight="1" x14ac:dyDescent="0.15">
      <c r="A15" s="325"/>
      <c r="B15" s="326"/>
      <c r="C15" s="326"/>
      <c r="D15" s="327"/>
      <c r="E15" s="326"/>
      <c r="F15" s="328"/>
      <c r="G15" s="326"/>
      <c r="H15" s="329"/>
      <c r="I15" s="330"/>
      <c r="J15" s="330"/>
      <c r="K15" s="330"/>
      <c r="L15" s="184"/>
      <c r="M15" s="322"/>
      <c r="N15" s="323"/>
      <c r="O15" s="323"/>
      <c r="P15" s="323"/>
    </row>
    <row r="16" spans="1:16" s="324" customFormat="1" ht="21" customHeight="1" x14ac:dyDescent="0.15">
      <c r="A16" s="316" t="str">
        <f>IFERROR(IF(HLOOKUP($L$6,RangeUnitsetsOMEDUC,M16,FALSE)=0,"",HLOOKUP($L$6,RangeUnitsetsOMEDUC,M16,FALSE)),"")</f>
        <v/>
      </c>
      <c r="B16" s="331" t="str">
        <f>IFERROR(IF(VLOOKUP($A16,TableHandbook[],2,FALSE)=0,"",VLOOKUP($A16,TableHandbook[],2,FALSE)),"")</f>
        <v/>
      </c>
      <c r="C16" s="331" t="str">
        <f>IFERROR(IF(VLOOKUP($A16,TableHandbook[],3,FALSE)=0,"",VLOOKUP($A16,TableHandbook[],3,FALSE)),"")</f>
        <v/>
      </c>
      <c r="D16" s="318" t="str">
        <f>IFERROR(IF(VLOOKUP($A16,TableHandbook[],4,FALSE)=0,"",VLOOKUP($A16,TableHandbook[],4,FALSE)),"")</f>
        <v/>
      </c>
      <c r="E16" s="317" t="str">
        <f>IF(OR(A16="",A16="--"),"",VLOOKUP($D$7,TableStudyPeriods[],4,FALSE))</f>
        <v/>
      </c>
      <c r="F16" s="319" t="str">
        <f>IFERROR(IF(VLOOKUP($A16,TableHandbook[],6,FALSE)=0,"",VLOOKUP($A16,TableHandbook[],6,FALSE)),"")</f>
        <v/>
      </c>
      <c r="G16" s="331" t="str">
        <f>IFERROR(IF(VLOOKUP($A16,TableHandbook[],5,FALSE)=0,"",VLOOKUP($A16,TableHandbook[],5,FALSE)),"")</f>
        <v/>
      </c>
      <c r="H16" s="332" t="str">
        <f>IFERROR(VLOOKUP($A16,TableHandbook[],H$2,FALSE),"")</f>
        <v/>
      </c>
      <c r="I16" s="333" t="str">
        <f>IFERROR(VLOOKUP($A16,TableHandbook[],I$2,FALSE),"")</f>
        <v/>
      </c>
      <c r="J16" s="333" t="str">
        <f>IFERROR(VLOOKUP($A16,TableHandbook[],J$2,FALSE),"")</f>
        <v/>
      </c>
      <c r="K16" s="333" t="str">
        <f>IFERROR(VLOOKUP($A16,TableHandbook[],K$2,FALSE),"")</f>
        <v/>
      </c>
      <c r="L16" s="58"/>
      <c r="M16" s="322">
        <v>6</v>
      </c>
      <c r="N16" s="323"/>
      <c r="O16" s="323"/>
    </row>
    <row r="17" spans="1:16" s="335" customFormat="1" ht="21" customHeight="1" x14ac:dyDescent="0.15">
      <c r="A17" s="316" t="str">
        <f>IFERROR(IF(HLOOKUP($L$6,RangeUnitsetsOMEDUC,M17,FALSE)=0,"",HLOOKUP($L$6,RangeUnitsetsOMEDUC,M17,FALSE)),"")</f>
        <v/>
      </c>
      <c r="B17" s="331" t="str">
        <f>IFERROR(IF(VLOOKUP($A17,TableHandbook[],2,FALSE)=0,"",VLOOKUP($A17,TableHandbook[],2,FALSE)),"")</f>
        <v/>
      </c>
      <c r="C17" s="331" t="str">
        <f>IFERROR(IF(VLOOKUP($A17,TableHandbook[],3,FALSE)=0,"",VLOOKUP($A17,TableHandbook[],3,FALSE)),"")</f>
        <v/>
      </c>
      <c r="D17" s="318" t="str">
        <f>IFERROR(IF(VLOOKUP($A17,TableHandbook[],4,FALSE)=0,"",VLOOKUP($A17,TableHandbook[],4,FALSE)),"")</f>
        <v/>
      </c>
      <c r="E17" s="317" t="str">
        <f>IF(OR(A17="",A17="-"),"",E16)</f>
        <v/>
      </c>
      <c r="F17" s="319" t="str">
        <f>IFERROR(IF(VLOOKUP($A17,TableHandbook[],6,FALSE)=0,"",VLOOKUP($A17,TableHandbook[],6,FALSE)),"")</f>
        <v/>
      </c>
      <c r="G17" s="331" t="str">
        <f>IFERROR(IF(VLOOKUP($A17,TableHandbook[],5,FALSE)=0,"",VLOOKUP($A17,TableHandbook[],5,FALSE)),"")</f>
        <v/>
      </c>
      <c r="H17" s="332" t="str">
        <f>IFERROR(VLOOKUP($A17,TableHandbook[],H$2,FALSE),"")</f>
        <v/>
      </c>
      <c r="I17" s="333" t="str">
        <f>IFERROR(VLOOKUP($A17,TableHandbook[],I$2,FALSE),"")</f>
        <v/>
      </c>
      <c r="J17" s="333" t="str">
        <f>IFERROR(VLOOKUP($A17,TableHandbook[],J$2,FALSE),"")</f>
        <v/>
      </c>
      <c r="K17" s="333" t="str">
        <f>IFERROR(VLOOKUP($A17,TableHandbook[],K$2,FALSE),"")</f>
        <v/>
      </c>
      <c r="L17" s="58"/>
      <c r="M17" s="322">
        <v>7</v>
      </c>
      <c r="N17" s="334"/>
      <c r="O17" s="334"/>
    </row>
    <row r="18" spans="1:16" s="324" customFormat="1" ht="4.5" customHeight="1" x14ac:dyDescent="0.15">
      <c r="A18" s="325"/>
      <c r="B18" s="326"/>
      <c r="C18" s="326"/>
      <c r="D18" s="327"/>
      <c r="E18" s="326"/>
      <c r="F18" s="328"/>
      <c r="G18" s="326"/>
      <c r="H18" s="329"/>
      <c r="I18" s="330"/>
      <c r="J18" s="330"/>
      <c r="K18" s="330"/>
      <c r="L18" s="184"/>
      <c r="M18" s="322"/>
      <c r="N18" s="323"/>
      <c r="O18" s="323"/>
      <c r="P18" s="323"/>
    </row>
    <row r="19" spans="1:16" s="335" customFormat="1" ht="21" customHeight="1" x14ac:dyDescent="0.15">
      <c r="A19" s="316" t="str">
        <f>IFERROR(IF(HLOOKUP($L$6,RangeUnitsetsOMEDUC,M19,FALSE)=0,"",HLOOKUP($L$6,RangeUnitsetsOMEDUC,M19,FALSE)),"")</f>
        <v/>
      </c>
      <c r="B19" s="331" t="str">
        <f>IFERROR(IF(VLOOKUP($A19,TableHandbook[],2,FALSE)=0,"",VLOOKUP($A19,TableHandbook[],2,FALSE)),"")</f>
        <v/>
      </c>
      <c r="C19" s="331" t="str">
        <f>IFERROR(IF(VLOOKUP($A19,TableHandbook[],3,FALSE)=0,"",VLOOKUP($A19,TableHandbook[],3,FALSE)),"")</f>
        <v/>
      </c>
      <c r="D19" s="318" t="str">
        <f>IFERROR(IF(VLOOKUP($A19,TableHandbook[],4,FALSE)=0,"",VLOOKUP($A19,TableHandbook[],4,FALSE)),"")</f>
        <v/>
      </c>
      <c r="E19" s="317" t="str">
        <f>IF(OR(A19="",A19="--"),"",VLOOKUP($D$7,TableStudyPeriods[],5,FALSE))</f>
        <v/>
      </c>
      <c r="F19" s="319" t="str">
        <f>IFERROR(IF(VLOOKUP($A19,TableHandbook[],6,FALSE)=0,"",VLOOKUP($A19,TableHandbook[],6,FALSE)),"")</f>
        <v/>
      </c>
      <c r="G19" s="331" t="str">
        <f>IFERROR(IF(VLOOKUP($A19,TableHandbook[],5,FALSE)=0,"",VLOOKUP($A19,TableHandbook[],5,FALSE)),"")</f>
        <v/>
      </c>
      <c r="H19" s="332" t="str">
        <f>IFERROR(VLOOKUP($A19,TableHandbook[],H$2,FALSE),"")</f>
        <v/>
      </c>
      <c r="I19" s="333" t="str">
        <f>IFERROR(VLOOKUP($A19,TableHandbook[],I$2,FALSE),"")</f>
        <v/>
      </c>
      <c r="J19" s="333" t="str">
        <f>IFERROR(VLOOKUP($A19,TableHandbook[],J$2,FALSE),"")</f>
        <v/>
      </c>
      <c r="K19" s="333" t="str">
        <f>IFERROR(VLOOKUP($A19,TableHandbook[],K$2,FALSE),"")</f>
        <v/>
      </c>
      <c r="L19" s="58"/>
      <c r="M19" s="322">
        <v>8</v>
      </c>
      <c r="N19" s="334"/>
      <c r="O19" s="334"/>
    </row>
    <row r="20" spans="1:16" s="335" customFormat="1" ht="21" customHeight="1" x14ac:dyDescent="0.15">
      <c r="A20" s="316" t="str">
        <f>IFERROR(IF(HLOOKUP($L$6,RangeUnitsetsOMEDUC,M20,FALSE)=0,"",HLOOKUP($L$6,RangeUnitsetsOMEDUC,M20,FALSE)),"")</f>
        <v/>
      </c>
      <c r="B20" s="331" t="str">
        <f>IFERROR(IF(VLOOKUP($A20,TableHandbook[],2,FALSE)=0,"",VLOOKUP($A20,TableHandbook[],2,FALSE)),"")</f>
        <v/>
      </c>
      <c r="C20" s="331" t="str">
        <f>IFERROR(IF(VLOOKUP($A20,TableHandbook[],3,FALSE)=0,"",VLOOKUP($A20,TableHandbook[],3,FALSE)),"")</f>
        <v/>
      </c>
      <c r="D20" s="336" t="str">
        <f>IFERROR(IF(VLOOKUP($A20,TableHandbook[],4,FALSE)=0,"",VLOOKUP($A20,TableHandbook[],4,FALSE)),"")</f>
        <v/>
      </c>
      <c r="E20" s="331" t="str">
        <f>IF(OR(A20="",A20="-"),"",E19)</f>
        <v/>
      </c>
      <c r="F20" s="319" t="str">
        <f>IFERROR(IF(VLOOKUP($A20,TableHandbook[],6,FALSE)=0,"",VLOOKUP($A20,TableHandbook[],6,FALSE)),"")</f>
        <v/>
      </c>
      <c r="G20" s="331" t="str">
        <f>IFERROR(IF(VLOOKUP($A20,TableHandbook[],5,FALSE)=0,"",VLOOKUP($A20,TableHandbook[],5,FALSE)),"")</f>
        <v/>
      </c>
      <c r="H20" s="332" t="str">
        <f>IFERROR(VLOOKUP($A20,TableHandbook[],H$2,FALSE),"")</f>
        <v/>
      </c>
      <c r="I20" s="333" t="str">
        <f>IFERROR(VLOOKUP($A20,TableHandbook[],I$2,FALSE),"")</f>
        <v/>
      </c>
      <c r="J20" s="333" t="str">
        <f>IFERROR(VLOOKUP($A20,TableHandbook[],J$2,FALSE),"")</f>
        <v/>
      </c>
      <c r="K20" s="333" t="str">
        <f>IFERROR(VLOOKUP($A20,TableHandbook[],K$2,FALSE),"")</f>
        <v/>
      </c>
      <c r="L20" s="58"/>
      <c r="M20" s="322">
        <v>9</v>
      </c>
      <c r="N20" s="334"/>
      <c r="O20" s="334"/>
    </row>
    <row r="21" spans="1:16" s="324" customFormat="1" ht="15" customHeight="1" x14ac:dyDescent="0.15">
      <c r="A21" s="337"/>
      <c r="B21" s="338"/>
      <c r="C21" s="338"/>
      <c r="D21" s="339"/>
      <c r="E21" s="338"/>
      <c r="F21" s="340"/>
      <c r="G21" s="337"/>
      <c r="H21" s="337"/>
      <c r="I21" s="337"/>
      <c r="J21" s="337"/>
      <c r="K21" s="337"/>
      <c r="L21" s="303"/>
      <c r="M21" s="322"/>
      <c r="N21" s="323"/>
      <c r="O21" s="323"/>
    </row>
    <row r="22" spans="1:16" s="351" customFormat="1" ht="17.25" x14ac:dyDescent="0.25">
      <c r="A22" s="341" t="s">
        <v>582</v>
      </c>
      <c r="B22" s="342"/>
      <c r="C22" s="342"/>
      <c r="D22" s="343"/>
      <c r="E22" s="344"/>
      <c r="F22" s="344"/>
      <c r="G22" s="344"/>
      <c r="H22" s="345" t="str">
        <f>H8</f>
        <v>2026 Availabilities</v>
      </c>
      <c r="I22" s="346"/>
      <c r="J22" s="347"/>
      <c r="K22" s="348"/>
      <c r="L22" s="349"/>
      <c r="M22" s="350"/>
    </row>
    <row r="23" spans="1:16" ht="21" customHeight="1" x14ac:dyDescent="0.25">
      <c r="A23" s="305"/>
      <c r="B23" s="305"/>
      <c r="C23" s="313" t="s">
        <v>362</v>
      </c>
      <c r="D23" s="306" t="s">
        <v>363</v>
      </c>
      <c r="E23" s="313"/>
      <c r="F23" s="305" t="s">
        <v>571</v>
      </c>
      <c r="G23" s="305" t="s">
        <v>572</v>
      </c>
      <c r="H23" s="314" t="str">
        <f>H9</f>
        <v>SP1</v>
      </c>
      <c r="I23" s="315" t="str">
        <f t="shared" ref="I23:L23" si="0">I9</f>
        <v>SP2</v>
      </c>
      <c r="J23" s="315" t="str">
        <f t="shared" si="0"/>
        <v>SP3</v>
      </c>
      <c r="K23" s="352" t="str">
        <f t="shared" si="0"/>
        <v>SP4</v>
      </c>
      <c r="L23" s="305" t="str">
        <f t="shared" si="0"/>
        <v>Notes / Progress</v>
      </c>
      <c r="M23" s="322"/>
    </row>
    <row r="24" spans="1:16" x14ac:dyDescent="0.25">
      <c r="A24" s="353" t="str">
        <f t="shared" ref="A24:A32" si="1">IFERROR(IF(HLOOKUP($L$6,RangeUnitsetsOMEDUC,M24,FALSE)=0,"",HLOOKUP($L$6,RangeUnitsetsOMEDUC,M24,FALSE)),"")</f>
        <v/>
      </c>
      <c r="B24" s="354" t="str">
        <f>IFERROR(IF(VLOOKUP($A24,TableHandbook[],2,FALSE)=0,"",VLOOKUP($A24,TableHandbook[],2,FALSE)),"")</f>
        <v/>
      </c>
      <c r="C24" s="354" t="str">
        <f>IFERROR(IF(VLOOKUP($A24,TableHandbook[],3,FALSE)=0,"",VLOOKUP($A24,TableHandbook[],3,FALSE)),"")</f>
        <v/>
      </c>
      <c r="D24" s="355" t="str">
        <f>IFERROR(IF(VLOOKUP($A24,TableHandbook[],4,FALSE)=0,"",VLOOKUP($A24,TableHandbook[],4,FALSE)),"")</f>
        <v/>
      </c>
      <c r="E24" s="356"/>
      <c r="F24" s="357" t="str">
        <f>IFERROR(IF(VLOOKUP($A24,TableHandbook[],6,FALSE)=0,"",VLOOKUP($A24,TableHandbook[],6,FALSE)),"")</f>
        <v/>
      </c>
      <c r="G24" s="357" t="str">
        <f>IFERROR(IF(VLOOKUP($A24,TableHandbook[],5,FALSE)=0,"",VLOOKUP($A24,TableHandbook[],5,FALSE)),"")</f>
        <v/>
      </c>
      <c r="H24" s="332" t="str">
        <f>IFERROR(VLOOKUP($A24,TableHandbook[],H$2,FALSE),"")</f>
        <v/>
      </c>
      <c r="I24" s="333" t="str">
        <f>IFERROR(VLOOKUP($A24,TableHandbook[],I$2,FALSE),"")</f>
        <v/>
      </c>
      <c r="J24" s="333" t="str">
        <f>IFERROR(VLOOKUP($A24,TableHandbook[],J$2,FALSE),"")</f>
        <v/>
      </c>
      <c r="K24" s="358" t="str">
        <f>IFERROR(VLOOKUP($A24,TableHandbook[],K$2,FALSE),"")</f>
        <v/>
      </c>
      <c r="L24" s="58"/>
      <c r="M24" s="322">
        <v>10</v>
      </c>
    </row>
    <row r="25" spans="1:16" x14ac:dyDescent="0.25">
      <c r="A25" s="353" t="str">
        <f t="shared" si="1"/>
        <v/>
      </c>
      <c r="B25" s="354" t="str">
        <f>IFERROR(IF(VLOOKUP($A25,TableHandbook[],2,FALSE)=0,"",VLOOKUP($A25,TableHandbook[],2,FALSE)),"")</f>
        <v/>
      </c>
      <c r="C25" s="354" t="str">
        <f>IFERROR(IF(VLOOKUP($A25,TableHandbook[],3,FALSE)=0,"",VLOOKUP($A25,TableHandbook[],3,FALSE)),"")</f>
        <v/>
      </c>
      <c r="D25" s="355" t="str">
        <f>IFERROR(IF(VLOOKUP($A25,TableHandbook[],4,FALSE)=0,"",VLOOKUP($A25,TableHandbook[],4,FALSE)),"")</f>
        <v/>
      </c>
      <c r="E25" s="356"/>
      <c r="F25" s="357" t="str">
        <f>IFERROR(IF(VLOOKUP($A25,TableHandbook[],6,FALSE)=0,"",VLOOKUP($A25,TableHandbook[],6,FALSE)),"")</f>
        <v/>
      </c>
      <c r="G25" s="357" t="str">
        <f>IFERROR(IF(VLOOKUP($A25,TableHandbook[],5,FALSE)=0,"",VLOOKUP($A25,TableHandbook[],5,FALSE)),"")</f>
        <v/>
      </c>
      <c r="H25" s="320" t="str">
        <f>IFERROR(VLOOKUP($A25,TableHandbook[],H$2,FALSE),"")</f>
        <v/>
      </c>
      <c r="I25" s="321" t="str">
        <f>IFERROR(VLOOKUP($A25,TableHandbook[],I$2,FALSE),"")</f>
        <v/>
      </c>
      <c r="J25" s="321" t="str">
        <f>IFERROR(VLOOKUP($A25,TableHandbook[],J$2,FALSE),"")</f>
        <v/>
      </c>
      <c r="K25" s="359" t="str">
        <f>IFERROR(VLOOKUP($A25,TableHandbook[],K$2,FALSE),"")</f>
        <v/>
      </c>
      <c r="L25" s="58"/>
      <c r="M25" s="322">
        <v>11</v>
      </c>
    </row>
    <row r="26" spans="1:16" x14ac:dyDescent="0.25">
      <c r="A26" s="353" t="str">
        <f t="shared" si="1"/>
        <v/>
      </c>
      <c r="B26" s="354" t="str">
        <f>IFERROR(IF(VLOOKUP($A26,TableHandbook[],2,FALSE)=0,"",VLOOKUP($A26,TableHandbook[],2,FALSE)),"")</f>
        <v/>
      </c>
      <c r="C26" s="354" t="str">
        <f>IFERROR(IF(VLOOKUP($A26,TableHandbook[],3,FALSE)=0,"",VLOOKUP($A26,TableHandbook[],3,FALSE)),"")</f>
        <v/>
      </c>
      <c r="D26" s="355" t="str">
        <f>IFERROR(IF(VLOOKUP($A26,TableHandbook[],4,FALSE)=0,"",VLOOKUP($A26,TableHandbook[],4,FALSE)),"")</f>
        <v/>
      </c>
      <c r="E26" s="356"/>
      <c r="F26" s="357" t="str">
        <f>IFERROR(IF(VLOOKUP($A26,TableHandbook[],6,FALSE)=0,"",VLOOKUP($A26,TableHandbook[],6,FALSE)),"")</f>
        <v/>
      </c>
      <c r="G26" s="357" t="str">
        <f>IFERROR(IF(VLOOKUP($A26,TableHandbook[],5,FALSE)=0,"",VLOOKUP($A26,TableHandbook[],5,FALSE)),"")</f>
        <v/>
      </c>
      <c r="H26" s="320" t="str">
        <f>IFERROR(VLOOKUP($A26,TableHandbook[],H$2,FALSE),"")</f>
        <v/>
      </c>
      <c r="I26" s="321" t="str">
        <f>IFERROR(VLOOKUP($A26,TableHandbook[],I$2,FALSE),"")</f>
        <v/>
      </c>
      <c r="J26" s="321" t="str">
        <f>IFERROR(VLOOKUP($A26,TableHandbook[],J$2,FALSE),"")</f>
        <v/>
      </c>
      <c r="K26" s="359" t="str">
        <f>IFERROR(VLOOKUP($A26,TableHandbook[],K$2,FALSE),"")</f>
        <v/>
      </c>
      <c r="L26" s="58"/>
      <c r="M26" s="322">
        <v>12</v>
      </c>
    </row>
    <row r="27" spans="1:16" x14ac:dyDescent="0.25">
      <c r="A27" s="353" t="str">
        <f t="shared" si="1"/>
        <v/>
      </c>
      <c r="B27" s="354" t="str">
        <f>IFERROR(IF(VLOOKUP($A27,TableHandbook[],2,FALSE)=0,"",VLOOKUP($A27,TableHandbook[],2,FALSE)),"")</f>
        <v/>
      </c>
      <c r="C27" s="354" t="str">
        <f>IFERROR(IF(VLOOKUP($A27,TableHandbook[],3,FALSE)=0,"",VLOOKUP($A27,TableHandbook[],3,FALSE)),"")</f>
        <v/>
      </c>
      <c r="D27" s="355" t="str">
        <f>IFERROR(IF(VLOOKUP($A27,TableHandbook[],4,FALSE)=0,"",VLOOKUP($A27,TableHandbook[],4,FALSE)),"")</f>
        <v/>
      </c>
      <c r="E27" s="356"/>
      <c r="F27" s="357" t="str">
        <f>IFERROR(IF(VLOOKUP($A27,TableHandbook[],6,FALSE)=0,"",VLOOKUP($A27,TableHandbook[],6,FALSE)),"")</f>
        <v/>
      </c>
      <c r="G27" s="357" t="str">
        <f>IFERROR(IF(VLOOKUP($A27,TableHandbook[],5,FALSE)=0,"",VLOOKUP($A27,TableHandbook[],5,FALSE)),"")</f>
        <v/>
      </c>
      <c r="H27" s="320" t="str">
        <f>IFERROR(VLOOKUP($A27,TableHandbook[],H$2,FALSE),"")</f>
        <v/>
      </c>
      <c r="I27" s="321" t="str">
        <f>IFERROR(VLOOKUP($A27,TableHandbook[],I$2,FALSE),"")</f>
        <v/>
      </c>
      <c r="J27" s="321" t="str">
        <f>IFERROR(VLOOKUP($A27,TableHandbook[],J$2,FALSE),"")</f>
        <v/>
      </c>
      <c r="K27" s="359" t="str">
        <f>IFERROR(VLOOKUP($A27,TableHandbook[],K$2,FALSE),"")</f>
        <v/>
      </c>
      <c r="L27" s="58"/>
      <c r="M27" s="322">
        <v>13</v>
      </c>
    </row>
    <row r="28" spans="1:16" x14ac:dyDescent="0.25">
      <c r="A28" s="353" t="str">
        <f t="shared" si="1"/>
        <v/>
      </c>
      <c r="B28" s="354" t="str">
        <f>IFERROR(IF(VLOOKUP($A28,TableHandbook[],2,FALSE)=0,"",VLOOKUP($A28,TableHandbook[],2,FALSE)),"")</f>
        <v/>
      </c>
      <c r="C28" s="354" t="str">
        <f>IFERROR(IF(VLOOKUP($A28,TableHandbook[],3,FALSE)=0,"",VLOOKUP($A28,TableHandbook[],3,FALSE)),"")</f>
        <v/>
      </c>
      <c r="D28" s="355" t="str">
        <f>IFERROR(IF(VLOOKUP($A28,TableHandbook[],4,FALSE)=0,"",VLOOKUP($A28,TableHandbook[],4,FALSE)),"")</f>
        <v/>
      </c>
      <c r="E28" s="356"/>
      <c r="F28" s="357" t="str">
        <f>IFERROR(IF(VLOOKUP($A28,TableHandbook[],6,FALSE)=0,"",VLOOKUP($A28,TableHandbook[],6,FALSE)),"")</f>
        <v/>
      </c>
      <c r="G28" s="357" t="str">
        <f>IFERROR(IF(VLOOKUP($A28,TableHandbook[],5,FALSE)=0,"",VLOOKUP($A28,TableHandbook[],5,FALSE)),"")</f>
        <v/>
      </c>
      <c r="H28" s="332" t="str">
        <f>IFERROR(VLOOKUP($A28,TableHandbook[],H$2,FALSE),"")</f>
        <v/>
      </c>
      <c r="I28" s="333" t="str">
        <f>IFERROR(VLOOKUP($A28,TableHandbook[],I$2,FALSE),"")</f>
        <v/>
      </c>
      <c r="J28" s="333" t="str">
        <f>IFERROR(VLOOKUP($A28,TableHandbook[],J$2,FALSE),"")</f>
        <v/>
      </c>
      <c r="K28" s="358" t="str">
        <f>IFERROR(VLOOKUP($A28,TableHandbook[],K$2,FALSE),"")</f>
        <v/>
      </c>
      <c r="L28" s="58"/>
      <c r="M28" s="322">
        <v>14</v>
      </c>
    </row>
    <row r="29" spans="1:16" x14ac:dyDescent="0.25">
      <c r="A29" s="353" t="str">
        <f t="shared" si="1"/>
        <v/>
      </c>
      <c r="B29" s="354" t="str">
        <f>IFERROR(IF(VLOOKUP($A29,TableHandbook[],2,FALSE)=0,"",VLOOKUP($A29,TableHandbook[],2,FALSE)),"")</f>
        <v/>
      </c>
      <c r="C29" s="354" t="str">
        <f>IFERROR(IF(VLOOKUP($A29,TableHandbook[],3,FALSE)=0,"",VLOOKUP($A29,TableHandbook[],3,FALSE)),"")</f>
        <v/>
      </c>
      <c r="D29" s="355" t="str">
        <f>IFERROR(IF(VLOOKUP($A29,TableHandbook[],4,FALSE)=0,"",VLOOKUP($A29,TableHandbook[],4,FALSE)),"")</f>
        <v/>
      </c>
      <c r="E29" s="356"/>
      <c r="F29" s="357" t="str">
        <f>IFERROR(IF(VLOOKUP($A29,TableHandbook[],6,FALSE)=0,"",VLOOKUP($A29,TableHandbook[],6,FALSE)),"")</f>
        <v/>
      </c>
      <c r="G29" s="357" t="str">
        <f>IFERROR(IF(VLOOKUP($A29,TableHandbook[],5,FALSE)=0,"",VLOOKUP($A29,TableHandbook[],5,FALSE)),"")</f>
        <v/>
      </c>
      <c r="H29" s="332" t="str">
        <f>IFERROR(VLOOKUP($A29,TableHandbook[],H$2,FALSE),"")</f>
        <v/>
      </c>
      <c r="I29" s="333" t="str">
        <f>IFERROR(VLOOKUP($A29,TableHandbook[],I$2,FALSE),"")</f>
        <v/>
      </c>
      <c r="J29" s="333" t="str">
        <f>IFERROR(VLOOKUP($A29,TableHandbook[],J$2,FALSE),"")</f>
        <v/>
      </c>
      <c r="K29" s="358" t="str">
        <f>IFERROR(VLOOKUP($A29,TableHandbook[],K$2,FALSE),"")</f>
        <v/>
      </c>
      <c r="L29" s="58"/>
      <c r="M29" s="322">
        <v>15</v>
      </c>
    </row>
    <row r="30" spans="1:16" x14ac:dyDescent="0.25">
      <c r="A30" s="353" t="str">
        <f t="shared" si="1"/>
        <v/>
      </c>
      <c r="B30" s="354" t="str">
        <f>IFERROR(IF(VLOOKUP($A30,TableHandbook[],2,FALSE)=0,"",VLOOKUP($A30,TableHandbook[],2,FALSE)),"")</f>
        <v/>
      </c>
      <c r="C30" s="354" t="str">
        <f>IFERROR(IF(VLOOKUP($A30,TableHandbook[],3,FALSE)=0,"",VLOOKUP($A30,TableHandbook[],3,FALSE)),"")</f>
        <v/>
      </c>
      <c r="D30" s="355" t="str">
        <f>IFERROR(IF(VLOOKUP($A30,TableHandbook[],4,FALSE)=0,"",VLOOKUP($A30,TableHandbook[],4,FALSE)),"")</f>
        <v/>
      </c>
      <c r="E30" s="356"/>
      <c r="F30" s="357" t="str">
        <f>IFERROR(IF(VLOOKUP($A30,TableHandbook[],6,FALSE)=0,"",VLOOKUP($A30,TableHandbook[],6,FALSE)),"")</f>
        <v/>
      </c>
      <c r="G30" s="357" t="str">
        <f>IFERROR(IF(VLOOKUP($A30,TableHandbook[],5,FALSE)=0,"",VLOOKUP($A30,TableHandbook[],5,FALSE)),"")</f>
        <v/>
      </c>
      <c r="H30" s="332" t="str">
        <f>IFERROR(VLOOKUP($A30,TableHandbook[],H$2,FALSE),"")</f>
        <v/>
      </c>
      <c r="I30" s="333" t="str">
        <f>IFERROR(VLOOKUP($A30,TableHandbook[],I$2,FALSE),"")</f>
        <v/>
      </c>
      <c r="J30" s="333" t="str">
        <f>IFERROR(VLOOKUP($A30,TableHandbook[],J$2,FALSE),"")</f>
        <v/>
      </c>
      <c r="K30" s="358" t="str">
        <f>IFERROR(VLOOKUP($A30,TableHandbook[],K$2,FALSE),"")</f>
        <v/>
      </c>
      <c r="L30" s="58"/>
      <c r="M30" s="322">
        <v>16</v>
      </c>
    </row>
    <row r="31" spans="1:16" x14ac:dyDescent="0.25">
      <c r="A31" s="353" t="str">
        <f t="shared" si="1"/>
        <v/>
      </c>
      <c r="B31" s="354" t="str">
        <f>IFERROR(IF(VLOOKUP($A31,TableHandbook[],2,FALSE)=0,"",VLOOKUP($A31,TableHandbook[],2,FALSE)),"")</f>
        <v/>
      </c>
      <c r="C31" s="354" t="str">
        <f>IFERROR(IF(VLOOKUP($A31,TableHandbook[],3,FALSE)=0,"",VLOOKUP($A31,TableHandbook[],3,FALSE)),"")</f>
        <v/>
      </c>
      <c r="D31" s="355" t="str">
        <f>IFERROR(IF(VLOOKUP($A31,TableHandbook[],4,FALSE)=0,"",VLOOKUP($A31,TableHandbook[],4,FALSE)),"")</f>
        <v/>
      </c>
      <c r="E31" s="356"/>
      <c r="F31" s="357" t="str">
        <f>IFERROR(IF(VLOOKUP($A31,TableHandbook[],6,FALSE)=0,"",VLOOKUP($A31,TableHandbook[],6,FALSE)),"")</f>
        <v/>
      </c>
      <c r="G31" s="357" t="str">
        <f>IFERROR(IF(VLOOKUP($A31,TableHandbook[],5,FALSE)=0,"",VLOOKUP($A31,TableHandbook[],5,FALSE)),"")</f>
        <v/>
      </c>
      <c r="H31" s="320" t="str">
        <f>IFERROR(VLOOKUP($A31,TableHandbook[],H$2,FALSE),"")</f>
        <v/>
      </c>
      <c r="I31" s="321" t="str">
        <f>IFERROR(VLOOKUP($A31,TableHandbook[],I$2,FALSE),"")</f>
        <v/>
      </c>
      <c r="J31" s="321" t="str">
        <f>IFERROR(VLOOKUP($A31,TableHandbook[],J$2,FALSE),"")</f>
        <v/>
      </c>
      <c r="K31" s="359" t="str">
        <f>IFERROR(VLOOKUP($A31,TableHandbook[],K$2,FALSE),"")</f>
        <v/>
      </c>
      <c r="L31" s="58"/>
      <c r="M31" s="322">
        <v>17</v>
      </c>
    </row>
    <row r="32" spans="1:16" x14ac:dyDescent="0.25">
      <c r="A32" s="353" t="str">
        <f t="shared" si="1"/>
        <v/>
      </c>
      <c r="B32" s="354" t="str">
        <f>IFERROR(IF(VLOOKUP($A32,TableHandbook[],2,FALSE)=0,"",VLOOKUP($A32,TableHandbook[],2,FALSE)),"")</f>
        <v/>
      </c>
      <c r="C32" s="354" t="str">
        <f>IFERROR(IF(VLOOKUP($A32,TableHandbook[],3,FALSE)=0,"",VLOOKUP($A32,TableHandbook[],3,FALSE)),"")</f>
        <v/>
      </c>
      <c r="D32" s="355" t="str">
        <f>IFERROR(IF(VLOOKUP($A32,TableHandbook[],4,FALSE)=0,"",VLOOKUP($A32,TableHandbook[],4,FALSE)),"")</f>
        <v/>
      </c>
      <c r="E32" s="356"/>
      <c r="F32" s="357" t="str">
        <f>IFERROR(IF(VLOOKUP($A32,TableHandbook[],6,FALSE)=0,"",VLOOKUP($A32,TableHandbook[],6,FALSE)),"")</f>
        <v/>
      </c>
      <c r="G32" s="357" t="str">
        <f>IFERROR(IF(VLOOKUP($A32,TableHandbook[],5,FALSE)=0,"",VLOOKUP($A32,TableHandbook[],5,FALSE)),"")</f>
        <v/>
      </c>
      <c r="H32" s="320" t="str">
        <f>IFERROR(VLOOKUP($A32,TableHandbook[],H$2,FALSE),"")</f>
        <v/>
      </c>
      <c r="I32" s="321" t="str">
        <f>IFERROR(VLOOKUP($A32,TableHandbook[],I$2,FALSE),"")</f>
        <v/>
      </c>
      <c r="J32" s="321" t="str">
        <f>IFERROR(VLOOKUP($A32,TableHandbook[],J$2,FALSE),"")</f>
        <v/>
      </c>
      <c r="K32" s="359" t="str">
        <f>IFERROR(VLOOKUP($A32,TableHandbook[],K$2,FALSE),"")</f>
        <v/>
      </c>
      <c r="L32" s="58"/>
      <c r="M32" s="322">
        <v>18</v>
      </c>
    </row>
    <row r="33" spans="1:15" ht="15" customHeight="1" x14ac:dyDescent="0.25">
      <c r="A33" s="360"/>
      <c r="B33" s="361"/>
      <c r="C33" s="362"/>
      <c r="D33" s="362"/>
      <c r="E33" s="363"/>
      <c r="F33" s="364"/>
      <c r="G33" s="364"/>
      <c r="H33" s="337"/>
      <c r="I33" s="337"/>
      <c r="J33" s="337"/>
      <c r="K33" s="337"/>
      <c r="L33" s="338"/>
      <c r="M33" s="322"/>
    </row>
    <row r="34" spans="1:15" ht="21" customHeight="1" x14ac:dyDescent="0.25">
      <c r="A34" s="365" t="s">
        <v>576</v>
      </c>
      <c r="B34" s="365"/>
      <c r="C34" s="365"/>
      <c r="D34" s="365"/>
      <c r="E34" s="365"/>
      <c r="F34" s="365"/>
      <c r="G34" s="365"/>
      <c r="H34" s="365"/>
      <c r="I34" s="365"/>
      <c r="J34" s="365"/>
      <c r="K34" s="365"/>
      <c r="L34" s="365"/>
    </row>
    <row r="35" spans="1:15" s="367" customFormat="1" ht="17.25" x14ac:dyDescent="0.2">
      <c r="A35" s="32" t="s">
        <v>577</v>
      </c>
      <c r="B35" s="32"/>
      <c r="C35" s="32"/>
      <c r="D35" s="33"/>
      <c r="E35" s="33"/>
      <c r="F35" s="33"/>
      <c r="G35" s="33"/>
      <c r="H35" s="33"/>
      <c r="I35" s="33"/>
      <c r="J35" s="33"/>
      <c r="K35" s="33"/>
      <c r="L35" s="33"/>
      <c r="M35" s="366"/>
      <c r="N35" s="366"/>
      <c r="O35" s="366"/>
    </row>
    <row r="36" spans="1:15" x14ac:dyDescent="0.25">
      <c r="A36" s="368" t="s">
        <v>578</v>
      </c>
      <c r="B36" s="368"/>
      <c r="C36" s="368"/>
      <c r="D36" s="368"/>
      <c r="E36" s="369"/>
      <c r="F36" s="370"/>
      <c r="G36" s="371"/>
      <c r="H36" s="371"/>
      <c r="I36" s="371"/>
      <c r="J36" s="371"/>
      <c r="K36" s="371"/>
      <c r="L36" s="371" t="s">
        <v>579</v>
      </c>
    </row>
  </sheetData>
  <sheetProtection algorithmName="SHA-512" hashValue="aeAw9mY0Lf6WqTNf5wzxD+M1PNbDngZxCBll/wVBG8bOAnmfbYlWNFDBQmBDQDQq10gGU/SR4fGPLBVs55fIrA==" saltValue="mDAEkrci7ws0Z5eRcHy2Ng==" spinCount="100000" sheet="1" objects="1" scenarios="1"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33</v>
      </c>
      <c r="E5" s="11"/>
      <c r="F5" s="115" t="s">
        <v>564</v>
      </c>
      <c r="G5" s="11" t="str">
        <f>IFERROR(CONCATENATE(VLOOKUP(D5,TableCourses[],2,FALSE)," ",VLOOKUP(D5,TableCourses[],3,FALSE)),"")</f>
        <v>OM-APLING v.1</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4.5" customHeight="1" x14ac:dyDescent="0.15">
      <c r="A14" s="180"/>
      <c r="B14" s="181"/>
      <c r="C14" s="181"/>
      <c r="D14" s="182"/>
      <c r="E14" s="181"/>
      <c r="F14" s="183"/>
      <c r="G14" s="181"/>
      <c r="H14" s="223"/>
      <c r="I14" s="224"/>
      <c r="J14" s="224"/>
      <c r="K14" s="224"/>
      <c r="L14" s="184"/>
      <c r="M14" s="144"/>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26" t="str">
        <f>IFERROR(VLOOKUP($A15,TableHandbook[],H$2,FALSE),"")</f>
        <v/>
      </c>
      <c r="I15" s="227" t="str">
        <f>IFERROR(VLOOKUP($A15,TableHandbook[],I$2,FALSE),"")</f>
        <v/>
      </c>
      <c r="J15" s="227" t="str">
        <f>IFERROR(VLOOKUP($A15,TableHandbook[],J$2,FALSE),"")</f>
        <v/>
      </c>
      <c r="K15" s="227" t="str">
        <f>IFERROR(VLOOKUP($A15,TableHandbook[],K$2,FALSE),"")</f>
        <v/>
      </c>
      <c r="L15" s="58"/>
      <c r="M15" s="144">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7</v>
      </c>
      <c r="N16" s="29"/>
      <c r="O16" s="29"/>
      <c r="P16" s="30"/>
      <c r="Q16" s="30"/>
      <c r="R16" s="30"/>
      <c r="S16" s="30"/>
      <c r="T16" s="30"/>
      <c r="U16" s="30"/>
      <c r="V16" s="30"/>
      <c r="W16" s="30"/>
    </row>
    <row r="17" spans="1:23" s="22" customFormat="1" ht="4.5" customHeight="1" x14ac:dyDescent="0.15">
      <c r="A17" s="180"/>
      <c r="B17" s="181"/>
      <c r="C17" s="181"/>
      <c r="D17" s="182"/>
      <c r="E17" s="181"/>
      <c r="F17" s="183"/>
      <c r="G17" s="181"/>
      <c r="H17" s="223"/>
      <c r="I17" s="224"/>
      <c r="J17" s="224"/>
      <c r="K17" s="224"/>
      <c r="L17" s="184"/>
      <c r="M17" s="144"/>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7" t="str">
        <f>IFERROR(VLOOKUP($A18,TableHandbook[],K$2,FALSE),"")</f>
        <v/>
      </c>
      <c r="L18" s="58"/>
      <c r="M18" s="144">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9</v>
      </c>
      <c r="N19" s="29"/>
      <c r="O19" s="29"/>
      <c r="P19" s="30"/>
      <c r="Q19" s="30"/>
      <c r="R19" s="30"/>
      <c r="S19" s="30"/>
      <c r="T19" s="30"/>
      <c r="U19" s="30"/>
      <c r="V19" s="30"/>
      <c r="W19" s="30"/>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2.xml><?xml version="1.0" encoding="utf-8"?>
<ds:datastoreItem xmlns:ds="http://schemas.openxmlformats.org/officeDocument/2006/customXml" ds:itemID="{702FBB4C-6ADF-4262-9F1C-6F0710538C55}">
  <ds:schemaRefs>
    <ds:schemaRef ds:uri="1f4c0b20-2c14-4291-851e-36bd297de4e2"/>
    <ds:schemaRef ds:uri="http://purl.org/dc/terms/"/>
    <ds:schemaRef ds:uri="http://www.w3.org/XML/1998/namespace"/>
    <ds:schemaRef ds:uri="http://schemas.microsoft.com/sharepoint/v4"/>
    <ds:schemaRef ds:uri="http://purl.org/dc/elements/1.1/"/>
    <ds:schemaRef ds:uri="http://schemas.microsoft.com/office/2006/documentManagement/types"/>
    <ds:schemaRef ds:uri="http://purl.org/dc/dcmitype/"/>
    <ds:schemaRef ds:uri="ba69df13-0c3c-4942-8695-6ca01564010c"/>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2026-01-09T07:20:50Z</cp:lastPrinted>
  <dcterms:created xsi:type="dcterms:W3CDTF">2022-02-28T04:48:12Z</dcterms:created>
  <dcterms:modified xsi:type="dcterms:W3CDTF">2026-01-09T07:21:49Z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