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https://curtin-my.sharepoint.com/personal/259378f_curtin_edu_au/Documents/OUA Planners/"/>
    </mc:Choice>
  </mc:AlternateContent>
  <xr:revisionPtr revIDLastSave="0" documentId="13_ncr:1_{AC7DFD4C-81E7-4DFE-830C-BF14DA93561B}" xr6:coauthVersionLast="47" xr6:coauthVersionMax="47" xr10:uidLastSave="{00000000-0000-0000-0000-000000000000}"/>
  <workbookProtection workbookAlgorithmName="SHA-512" workbookHashValue="+/IY3IV691g2C4WJZnkQcxNSx5bqNhFjwx5TDUnqMNq1dW6di9ixQ3L+QUGHXtIAqofJuVMCXjlE291z2m1mLw==" workbookSaltValue="D3darjZvHioo+LooujchvQ==" workbookSpinCount="100000" lockStructure="1"/>
  <bookViews>
    <workbookView xWindow="-120" yWindow="-120" windowWidth="29040" windowHeight="17520" tabRatio="778" firstSheet="8" activeTab="8"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UC" sheetId="23" state="hidden" r:id="rId6"/>
    <sheet name="Planner OC-EDHE" sheetId="18" state="hidden" r:id="rId7"/>
    <sheet name="Unitsets" sheetId="2" state="hidden" r:id="rId8"/>
    <sheet name="Planner M-Teach (Sec)" sheetId="10"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8">'Planner M-Teach (Sec)'!$A$1:$L$48</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(Prim)'!$A$3:$L$36</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<sst xmlns="http://schemas.openxmlformats.org/spreadsheetml/2006/main" count="3802" uniqueCount="628">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</sst>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293">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24" fillId="2" borderId="0" xfId="1" applyFont="1" applyFill="1" applyAlignment="1">
      <alignment horizontal="center" vertical="center"/>
    </xf>
    <xf numFmtId="0" fontId="35" fillId="5" borderId="16" xfId="1" applyFont="1" applyFill="1" applyBorder="1" applyAlignment="1">
      <alignment horizontal="center" vertical="center"/>
    </xf>
    <xf numFmtId="0" fontId="35" fillId="5" borderId="17" xfId="1" applyFont="1" applyFill="1" applyBorder="1" applyAlignment="1">
      <alignment horizontal="left" vertical="center"/>
    </xf>
    <xf numFmtId="0" fontId="35" fillId="5" borderId="17" xfId="1" applyFont="1" applyFill="1" applyBorder="1" applyAlignment="1">
      <alignment horizontal="center"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26" fillId="5" borderId="0" xfId="1" applyFont="1" applyFill="1" applyAlignment="1">
      <alignment horizontal="left" vertical="top" wrapText="1"/>
    </xf>
    <xf numFmtId="0" fontId="45" fillId="5" borderId="0" xfId="1" applyFont="1" applyFill="1" applyAlignment="1" applyProtection="1">
      <alignment vertical="center"/>
      <protection locked="0"/>
    </xf>
    <xf numFmtId="0" fontId="46" fillId="2" borderId="0" xfId="1" applyFont="1" applyFill="1" applyAlignment="1" applyProtection="1">
      <alignment vertical="center"/>
      <protection locked="0"/>
    </xf>
    <xf numFmtId="0" fontId="22" fillId="5" borderId="18" xfId="1" applyFont="1" applyFill="1" applyBorder="1" applyAlignment="1" applyProtection="1">
      <alignment horizontal="center" vertical="center" wrapText="1"/>
      <protection locked="0"/>
    </xf>
    <xf numFmtId="0" fontId="38" fillId="7" borderId="12" xfId="1" applyFont="1" applyFill="1" applyBorder="1" applyAlignment="1">
      <alignment horizontal="left" vertical="center" wrapText="1"/>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209551</xdr:colOff>
      <xdr:row>29</xdr:row>
      <xdr:rowOff>243841</xdr:rowOff>
    </xdr:from>
    <xdr:to>
      <xdr:col>21</xdr:col>
      <xdr:colOff>323852</xdr:colOff>
      <xdr:row>30</xdr:row>
      <xdr:rowOff>238521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535026" y="6597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202" t="s">
        <v>11</v>
      </c>
      <c r="E5" s="11"/>
      <c r="F5" s="126" t="s">
        <v>12</v>
      </c>
      <c r="G5" s="11" t="str">
        <f>IFERROR(CONCATENATE(VLOOKUP(D5,TableCourses[],2,FALSE)," ",VLOOKUP(D5,TableCourses[],3,FALSE)),"")</f>
        <v>OM-TEACH1 v.2</v>
      </c>
      <c r="H5" s="11"/>
      <c r="I5" s="11"/>
      <c r="J5" s="11"/>
      <c r="K5" s="11"/>
      <c r="L5" s="231"/>
    </row>
    <row r="6" spans="1:23" ht="20.100000000000001" customHeight="1" x14ac:dyDescent="0.25">
      <c r="B6" s="10"/>
      <c r="C6" s="126" t="s">
        <v>13</v>
      </c>
      <c r="D6" s="116" t="s">
        <v>14</v>
      </c>
      <c r="E6" s="11"/>
      <c r="F6" s="126" t="s">
        <v>15</v>
      </c>
      <c r="G6" s="11" t="str">
        <f>IFERROR(CONCATENATE(VLOOKUP(D6,TableMajorsMTeach[],2,FALSE)," ",VLOOKUP(D6,TableMajorsMTeach[],3,FALSE)),"")</f>
        <v>OUMP-TCHEC v.2</v>
      </c>
      <c r="H6" s="11"/>
      <c r="I6" s="11"/>
      <c r="J6" s="11"/>
      <c r="K6" s="11"/>
      <c r="L6" s="210"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232"/>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55" t="s">
        <v>25</v>
      </c>
      <c r="I9" s="256" t="s">
        <v>26</v>
      </c>
      <c r="J9" s="256" t="s">
        <v>27</v>
      </c>
      <c r="K9" s="256"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64">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57" t="str">
        <f>IFERROR(VLOOKUP($A11,TableHandbook[],H$2,FALSE),"")</f>
        <v/>
      </c>
      <c r="I11" s="258" t="str">
        <f>IFERROR(VLOOKUP($A11,TableHandbook[],I$2,FALSE),"")</f>
        <v/>
      </c>
      <c r="J11" s="258" t="str">
        <f>IFERROR(VLOOKUP($A11,TableHandbook[],J$2,FALSE),"")</f>
        <v/>
      </c>
      <c r="K11" s="258" t="str">
        <f>IFERROR(VLOOKUP($A11,TableHandbook[],K$2,FALSE),"")</f>
        <v/>
      </c>
      <c r="L11" s="58"/>
      <c r="M11" s="64">
        <v>3</v>
      </c>
      <c r="N11" s="20"/>
      <c r="O11" s="20"/>
      <c r="P11" s="21"/>
      <c r="Q11" s="21"/>
      <c r="R11" s="21"/>
      <c r="S11" s="21"/>
      <c r="T11" s="21"/>
      <c r="U11" s="21"/>
      <c r="V11" s="21"/>
      <c r="W11" s="21"/>
    </row>
    <row r="12" spans="1:23" s="22" customFormat="1" ht="4.5" customHeight="1" x14ac:dyDescent="0.15">
      <c r="A12" s="191"/>
      <c r="B12" s="192"/>
      <c r="C12" s="192"/>
      <c r="D12" s="193"/>
      <c r="E12" s="192"/>
      <c r="F12" s="194"/>
      <c r="G12" s="192"/>
      <c r="H12" s="259"/>
      <c r="I12" s="260"/>
      <c r="J12" s="260"/>
      <c r="K12" s="260"/>
      <c r="L12" s="197"/>
      <c r="M12" s="28"/>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9"/>
      <c r="M13" s="64">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57" t="str">
        <f>IFERROR(VLOOKUP($A14,TableHandbook[],H$2,FALSE),"")</f>
        <v/>
      </c>
      <c r="I14" s="258" t="str">
        <f>IFERROR(VLOOKUP($A14,TableHandbook[],I$2,FALSE),"")</f>
        <v/>
      </c>
      <c r="J14" s="258" t="str">
        <f>IFERROR(VLOOKUP($A14,TableHandbook[],J$2,FALSE),"")</f>
        <v/>
      </c>
      <c r="K14" s="258" t="str">
        <f>IFERROR(VLOOKUP($A14,TableHandbook[],K$2,FALSE),"")</f>
        <v/>
      </c>
      <c r="L14" s="58"/>
      <c r="M14" s="64">
        <v>5</v>
      </c>
      <c r="N14" s="20"/>
      <c r="O14" s="20"/>
      <c r="P14" s="21"/>
      <c r="Q14" s="21"/>
      <c r="R14" s="21"/>
      <c r="S14" s="21"/>
      <c r="T14" s="21"/>
      <c r="U14" s="21"/>
      <c r="V14" s="21"/>
      <c r="W14" s="21"/>
    </row>
    <row r="15" spans="1:23" s="22" customFormat="1" ht="4.5" customHeight="1" x14ac:dyDescent="0.15">
      <c r="A15" s="191"/>
      <c r="B15" s="192"/>
      <c r="C15" s="192"/>
      <c r="D15" s="193"/>
      <c r="E15" s="192"/>
      <c r="F15" s="194"/>
      <c r="G15" s="192"/>
      <c r="H15" s="259"/>
      <c r="I15" s="260"/>
      <c r="J15" s="260"/>
      <c r="K15" s="260"/>
      <c r="L15" s="197"/>
      <c r="M15" s="28"/>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62" t="str">
        <f>IFERROR(VLOOKUP($A16,TableHandbook[],H$2,FALSE),"")</f>
        <v/>
      </c>
      <c r="I16" s="263" t="str">
        <f>IFERROR(VLOOKUP($A16,TableHandbook[],I$2,FALSE),"")</f>
        <v/>
      </c>
      <c r="J16" s="263" t="str">
        <f>IFERROR(VLOOKUP($A16,TableHandbook[],J$2,FALSE),"")</f>
        <v/>
      </c>
      <c r="K16" s="263" t="str">
        <f>IFERROR(VLOOKUP($A16,TableHandbook[],K$2,FALSE),"")</f>
        <v/>
      </c>
      <c r="L16" s="59"/>
      <c r="M16" s="64">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62" t="str">
        <f>IFERROR(VLOOKUP($A17,TableHandbook[],H$2,FALSE),"")</f>
        <v/>
      </c>
      <c r="I17" s="263" t="str">
        <f>IFERROR(VLOOKUP($A17,TableHandbook[],I$2,FALSE),"")</f>
        <v/>
      </c>
      <c r="J17" s="263" t="str">
        <f>IFERROR(VLOOKUP($A17,TableHandbook[],J$2,FALSE),"")</f>
        <v/>
      </c>
      <c r="K17" s="263" t="str">
        <f>IFERROR(VLOOKUP($A17,TableHandbook[],K$2,FALSE),"")</f>
        <v/>
      </c>
      <c r="L17" s="59"/>
      <c r="M17" s="64">
        <v>7</v>
      </c>
      <c r="N17" s="29"/>
      <c r="O17" s="29"/>
      <c r="P17" s="30"/>
      <c r="Q17" s="30"/>
      <c r="R17" s="30"/>
      <c r="S17" s="30"/>
      <c r="T17" s="30"/>
      <c r="U17" s="30"/>
      <c r="V17" s="30"/>
      <c r="W17" s="30"/>
    </row>
    <row r="18" spans="1:23" s="22" customFormat="1" ht="4.5" customHeight="1" x14ac:dyDescent="0.15">
      <c r="A18" s="191"/>
      <c r="B18" s="192"/>
      <c r="C18" s="192"/>
      <c r="D18" s="193"/>
      <c r="E18" s="192"/>
      <c r="F18" s="194"/>
      <c r="G18" s="192"/>
      <c r="H18" s="259"/>
      <c r="I18" s="260"/>
      <c r="J18" s="260"/>
      <c r="K18" s="260"/>
      <c r="L18" s="197"/>
      <c r="M18" s="28"/>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62" t="str">
        <f>IFERROR(VLOOKUP($A19,TableHandbook[],H$2,FALSE),"")</f>
        <v/>
      </c>
      <c r="I19" s="263" t="str">
        <f>IFERROR(VLOOKUP($A19,TableHandbook[],I$2,FALSE),"")</f>
        <v/>
      </c>
      <c r="J19" s="263" t="str">
        <f>IFERROR(VLOOKUP($A19,TableHandbook[],J$2,FALSE),"")</f>
        <v/>
      </c>
      <c r="K19" s="263" t="str">
        <f>IFERROR(VLOOKUP($A19,TableHandbook[],K$2,FALSE),"")</f>
        <v/>
      </c>
      <c r="L19" s="59"/>
      <c r="M19" s="64">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62" t="str">
        <f>IFERROR(VLOOKUP($A20,TableHandbook[],H$2,FALSE),"")</f>
        <v/>
      </c>
      <c r="I20" s="263" t="str">
        <f>IFERROR(VLOOKUP($A20,TableHandbook[],I$2,FALSE),"")</f>
        <v/>
      </c>
      <c r="J20" s="263" t="str">
        <f>IFERROR(VLOOKUP($A20,TableHandbook[],J$2,FALSE),"")</f>
        <v/>
      </c>
      <c r="K20" s="263" t="str">
        <f>IFERROR(VLOOKUP($A20,TableHandbook[],K$2,FALSE),"")</f>
        <v/>
      </c>
      <c r="L20" s="59"/>
      <c r="M20" s="64">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55" t="str">
        <f>H$9</f>
        <v>SP1</v>
      </c>
      <c r="I21" s="256" t="str">
        <f t="shared" ref="I21:L21" si="0">I$9</f>
        <v>SP2</v>
      </c>
      <c r="J21" s="256" t="str">
        <f t="shared" si="0"/>
        <v>SP3</v>
      </c>
      <c r="K21" s="256" t="str">
        <f t="shared" si="0"/>
        <v>SP4</v>
      </c>
      <c r="L21" s="113" t="str">
        <f t="shared" si="0"/>
        <v>Notes / Progress</v>
      </c>
      <c r="M21" s="17"/>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57" t="str">
        <f>IFERROR(VLOOKUP($A22,TableHandbook[],H$2,FALSE),"")</f>
        <v/>
      </c>
      <c r="I22" s="258" t="str">
        <f>IFERROR(VLOOKUP($A22,TableHandbook[],I$2,FALSE),"")</f>
        <v/>
      </c>
      <c r="J22" s="258" t="str">
        <f>IFERROR(VLOOKUP($A22,TableHandbook[],J$2,FALSE),"")</f>
        <v/>
      </c>
      <c r="K22" s="258" t="str">
        <f>IFERROR(VLOOKUP($A22,TableHandbook[],K$2,FALSE),"")</f>
        <v/>
      </c>
      <c r="L22" s="54"/>
      <c r="M22" s="64">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57" t="str">
        <f>IFERROR(VLOOKUP($A23,TableHandbook[],H$2,FALSE),"")</f>
        <v/>
      </c>
      <c r="I23" s="258" t="str">
        <f>IFERROR(VLOOKUP($A23,TableHandbook[],I$2,FALSE),"")</f>
        <v/>
      </c>
      <c r="J23" s="258" t="str">
        <f>IFERROR(VLOOKUP($A23,TableHandbook[],J$2,FALSE),"")</f>
        <v/>
      </c>
      <c r="K23" s="258" t="str">
        <f>IFERROR(VLOOKUP($A23,TableHandbook[],K$2,FALSE),"")</f>
        <v/>
      </c>
      <c r="L23" s="54"/>
      <c r="M23" s="64">
        <v>11</v>
      </c>
      <c r="N23" s="20"/>
      <c r="O23" s="20"/>
      <c r="P23" s="21"/>
      <c r="Q23" s="21"/>
      <c r="R23" s="21"/>
      <c r="S23" s="21"/>
      <c r="T23" s="21"/>
      <c r="U23" s="21"/>
      <c r="V23" s="21"/>
      <c r="W23" s="21"/>
    </row>
    <row r="24" spans="1:23" s="22" customFormat="1" ht="4.5" customHeight="1" x14ac:dyDescent="0.15">
      <c r="A24" s="191"/>
      <c r="B24" s="192"/>
      <c r="C24" s="192"/>
      <c r="D24" s="193"/>
      <c r="E24" s="192"/>
      <c r="F24" s="194"/>
      <c r="G24" s="192"/>
      <c r="H24" s="259"/>
      <c r="I24" s="260"/>
      <c r="J24" s="260"/>
      <c r="K24" s="260"/>
      <c r="L24" s="197"/>
      <c r="M24" s="28"/>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57" t="str">
        <f>IFERROR(VLOOKUP($A25,TableHandbook[],H$2,FALSE),"")</f>
        <v/>
      </c>
      <c r="I25" s="258" t="str">
        <f>IFERROR(VLOOKUP($A25,TableHandbook[],I$2,FALSE),"")</f>
        <v/>
      </c>
      <c r="J25" s="258" t="str">
        <f>IFERROR(VLOOKUP($A25,TableHandbook[],J$2,FALSE),"")</f>
        <v/>
      </c>
      <c r="K25" s="258" t="str">
        <f>IFERROR(VLOOKUP($A25,TableHandbook[],K$2,FALSE),"")</f>
        <v/>
      </c>
      <c r="L25" s="54"/>
      <c r="M25" s="64">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57" t="str">
        <f>IFERROR(VLOOKUP($A26,TableHandbook[],H$2,FALSE),"")</f>
        <v/>
      </c>
      <c r="I26" s="258" t="str">
        <f>IFERROR(VLOOKUP($A26,TableHandbook[],I$2,FALSE),"")</f>
        <v/>
      </c>
      <c r="J26" s="258" t="str">
        <f>IFERROR(VLOOKUP($A26,TableHandbook[],J$2,FALSE),"")</f>
        <v/>
      </c>
      <c r="K26" s="258" t="str">
        <f>IFERROR(VLOOKUP($A26,TableHandbook[],K$2,FALSE),"")</f>
        <v/>
      </c>
      <c r="L26" s="54"/>
      <c r="M26" s="64">
        <v>13</v>
      </c>
      <c r="N26" s="20"/>
      <c r="O26" s="20"/>
      <c r="P26" s="21"/>
      <c r="Q26" s="21"/>
      <c r="R26" s="21"/>
      <c r="S26" s="21"/>
      <c r="T26" s="21"/>
      <c r="U26" s="21"/>
      <c r="V26" s="21"/>
      <c r="W26" s="21"/>
    </row>
    <row r="27" spans="1:23" s="22" customFormat="1" ht="4.5" customHeight="1" x14ac:dyDescent="0.15">
      <c r="A27" s="191"/>
      <c r="B27" s="192"/>
      <c r="C27" s="192"/>
      <c r="D27" s="193"/>
      <c r="E27" s="192"/>
      <c r="F27" s="194"/>
      <c r="G27" s="192"/>
      <c r="H27" s="259"/>
      <c r="I27" s="260"/>
      <c r="J27" s="260"/>
      <c r="K27" s="260"/>
      <c r="L27" s="197"/>
      <c r="M27" s="28"/>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62" t="str">
        <f>IFERROR(VLOOKUP($A28,TableHandbook[],H$2,FALSE),"")</f>
        <v/>
      </c>
      <c r="I28" s="263" t="str">
        <f>IFERROR(VLOOKUP($A28,TableHandbook[],I$2,FALSE),"")</f>
        <v/>
      </c>
      <c r="J28" s="263" t="str">
        <f>IFERROR(VLOOKUP($A28,TableHandbook[],J$2,FALSE),"")</f>
        <v/>
      </c>
      <c r="K28" s="263" t="str">
        <f>IFERROR(VLOOKUP($A28,TableHandbook[],K$2,FALSE),"")</f>
        <v/>
      </c>
      <c r="L28" s="54"/>
      <c r="M28" s="64">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62" t="str">
        <f>IFERROR(VLOOKUP($A29,TableHandbook[],H$2,FALSE),"")</f>
        <v/>
      </c>
      <c r="I29" s="263" t="str">
        <f>IFERROR(VLOOKUP($A29,TableHandbook[],I$2,FALSE),"")</f>
        <v/>
      </c>
      <c r="J29" s="263" t="str">
        <f>IFERROR(VLOOKUP($A29,TableHandbook[],J$2,FALSE),"")</f>
        <v/>
      </c>
      <c r="K29" s="263" t="str">
        <f>IFERROR(VLOOKUP($A29,TableHandbook[],K$2,FALSE),"")</f>
        <v/>
      </c>
      <c r="L29" s="54"/>
      <c r="M29" s="64">
        <v>15</v>
      </c>
      <c r="N29" s="20"/>
      <c r="O29" s="20"/>
      <c r="P29" s="21"/>
      <c r="Q29" s="21"/>
      <c r="R29" s="21"/>
      <c r="S29" s="21"/>
      <c r="T29" s="21"/>
      <c r="U29" s="21"/>
      <c r="V29" s="21"/>
      <c r="W29" s="21"/>
    </row>
    <row r="30" spans="1:23" s="31" customFormat="1" ht="4.5" customHeight="1" x14ac:dyDescent="0.15">
      <c r="A30" s="191"/>
      <c r="B30" s="192"/>
      <c r="C30" s="192"/>
      <c r="D30" s="193"/>
      <c r="E30" s="192"/>
      <c r="F30" s="194"/>
      <c r="G30" s="192"/>
      <c r="H30" s="259"/>
      <c r="I30" s="260"/>
      <c r="J30" s="260"/>
      <c r="K30" s="260"/>
      <c r="L30" s="197"/>
      <c r="M30" s="64"/>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62" t="str">
        <f>IFERROR(VLOOKUP($A31,TableHandbook[],H$2,FALSE),"")</f>
        <v/>
      </c>
      <c r="I31" s="263" t="str">
        <f>IFERROR(VLOOKUP($A31,TableHandbook[],I$2,FALSE),"")</f>
        <v/>
      </c>
      <c r="J31" s="263" t="str">
        <f>IFERROR(VLOOKUP($A31,TableHandbook[],J$2,FALSE),"")</f>
        <v/>
      </c>
      <c r="K31" s="263" t="str">
        <f>IFERROR(VLOOKUP($A31,TableHandbook[],K$2,FALSE),"")</f>
        <v/>
      </c>
      <c r="L31" s="54"/>
      <c r="M31" s="64">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62" t="str">
        <f>IFERROR(VLOOKUP($A32,TableHandbook[],H$2,FALSE),"")</f>
        <v/>
      </c>
      <c r="I32" s="263" t="str">
        <f>IFERROR(VLOOKUP($A32,TableHandbook[],I$2,FALSE),"")</f>
        <v/>
      </c>
      <c r="J32" s="263" t="str">
        <f>IFERROR(VLOOKUP($A32,TableHandbook[],J$2,FALSE),"")</f>
        <v/>
      </c>
      <c r="K32" s="263" t="str">
        <f>IFERROR(VLOOKUP($A32,TableHandbook[],K$2,FALSE),"")</f>
        <v/>
      </c>
      <c r="L32" s="54"/>
      <c r="M32" s="64">
        <v>17</v>
      </c>
      <c r="N32" s="29"/>
      <c r="O32" s="29"/>
      <c r="P32" s="30"/>
      <c r="Q32" s="30"/>
      <c r="R32" s="30"/>
      <c r="S32" s="30"/>
      <c r="T32" s="30"/>
      <c r="U32" s="30"/>
      <c r="V32" s="30"/>
      <c r="W32" s="30"/>
    </row>
    <row r="33" spans="1:23" s="19" customFormat="1" ht="21" x14ac:dyDescent="0.25">
      <c r="A33" s="107" t="s">
        <v>31</v>
      </c>
      <c r="B33" s="107"/>
      <c r="C33" s="107" t="s">
        <v>21</v>
      </c>
      <c r="D33" s="108" t="s">
        <v>3</v>
      </c>
      <c r="E33" s="125" t="s">
        <v>22</v>
      </c>
      <c r="F33" s="107" t="s">
        <v>23</v>
      </c>
      <c r="G33" s="107" t="s">
        <v>24</v>
      </c>
      <c r="H33" s="255" t="str">
        <f>H$9</f>
        <v>SP1</v>
      </c>
      <c r="I33" s="256" t="str">
        <f t="shared" ref="I33:L33" si="1">I$9</f>
        <v>SP2</v>
      </c>
      <c r="J33" s="256" t="str">
        <f t="shared" si="1"/>
        <v>SP3</v>
      </c>
      <c r="K33" s="256" t="str">
        <f t="shared" si="1"/>
        <v>SP4</v>
      </c>
      <c r="L33" s="113" t="str">
        <f t="shared" si="1"/>
        <v>Notes / Progress</v>
      </c>
      <c r="M33" s="17"/>
      <c r="N33" s="17"/>
      <c r="O33" s="17"/>
      <c r="P33" s="18"/>
      <c r="Q33" s="18"/>
      <c r="R33" s="18"/>
      <c r="S33" s="18"/>
      <c r="T33" s="18"/>
      <c r="U33" s="18"/>
      <c r="V33" s="18"/>
      <c r="W33" s="18"/>
    </row>
    <row r="34" spans="1:23" s="22" customFormat="1" ht="21" customHeight="1" x14ac:dyDescent="0.15">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57" t="str">
        <f>IFERROR(VLOOKUP($A34,TableHandbook[],H$2,FALSE),"")</f>
        <v/>
      </c>
      <c r="I34" s="258" t="str">
        <f>IFERROR(VLOOKUP($A34,TableHandbook[],I$2,FALSE),"")</f>
        <v/>
      </c>
      <c r="J34" s="258" t="str">
        <f>IFERROR(VLOOKUP($A34,TableHandbook[],J$2,FALSE),"")</f>
        <v/>
      </c>
      <c r="K34" s="258" t="str">
        <f>IFERROR(VLOOKUP($A34,TableHandbook[],K$2,FALSE),"")</f>
        <v/>
      </c>
      <c r="L34" s="54"/>
      <c r="M34" s="64">
        <v>18</v>
      </c>
      <c r="N34" s="20"/>
      <c r="O34" s="20"/>
      <c r="P34" s="21"/>
      <c r="Q34" s="21"/>
      <c r="R34" s="21"/>
      <c r="S34" s="21"/>
      <c r="T34" s="21"/>
      <c r="U34" s="21"/>
      <c r="V34" s="21"/>
      <c r="W34" s="21"/>
    </row>
    <row r="35" spans="1:23" s="22" customFormat="1" ht="15" customHeight="1" x14ac:dyDescent="0.15">
      <c r="A35" s="159"/>
      <c r="B35" s="160"/>
      <c r="C35" s="160"/>
      <c r="D35" s="161"/>
      <c r="E35" s="160"/>
      <c r="F35" s="162"/>
      <c r="G35" s="159"/>
      <c r="H35" s="159"/>
      <c r="I35" s="159"/>
      <c r="J35" s="159"/>
      <c r="K35" s="159"/>
      <c r="L35" s="163"/>
      <c r="M35" s="64"/>
      <c r="N35" s="20"/>
      <c r="O35" s="20"/>
      <c r="P35" s="21"/>
      <c r="Q35" s="21"/>
      <c r="R35" s="21"/>
      <c r="S35" s="21"/>
      <c r="T35" s="21"/>
      <c r="U35" s="21"/>
      <c r="V35" s="21"/>
      <c r="W35" s="21"/>
    </row>
    <row r="36" spans="1:23" s="16" customFormat="1" ht="21" customHeight="1" x14ac:dyDescent="0.25">
      <c r="A36" s="65" t="s">
        <v>32</v>
      </c>
      <c r="B36" s="65"/>
      <c r="C36" s="65"/>
      <c r="D36" s="65"/>
      <c r="E36" s="65"/>
      <c r="F36" s="65"/>
      <c r="G36" s="65"/>
      <c r="H36" s="65"/>
      <c r="I36" s="65"/>
      <c r="J36" s="65"/>
      <c r="K36" s="65"/>
      <c r="L36" s="65"/>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3">
        <v>2</v>
      </c>
      <c r="C2" s="153">
        <v>3</v>
      </c>
      <c r="D2" s="153">
        <v>4</v>
      </c>
      <c r="E2" s="153"/>
      <c r="F2" s="153">
        <v>6</v>
      </c>
      <c r="G2" s="153">
        <v>5</v>
      </c>
      <c r="H2" s="153">
        <v>7</v>
      </c>
      <c r="I2" s="153">
        <v>8</v>
      </c>
      <c r="J2" s="153">
        <v>9</v>
      </c>
      <c r="K2" s="153">
        <v>10</v>
      </c>
      <c r="L2" s="12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202"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1"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55" t="s">
        <v>25</v>
      </c>
      <c r="I9" s="256" t="s">
        <v>26</v>
      </c>
      <c r="J9" s="256" t="s">
        <v>27</v>
      </c>
      <c r="K9" s="261" t="s">
        <v>28</v>
      </c>
      <c r="L9" s="113" t="s">
        <v>29</v>
      </c>
      <c r="M9" s="17"/>
      <c r="N9" s="17"/>
      <c r="O9" s="17"/>
      <c r="P9" s="18"/>
      <c r="Q9" s="18"/>
      <c r="R9" s="18"/>
      <c r="S9" s="18"/>
      <c r="T9" s="18"/>
      <c r="U9" s="18"/>
      <c r="V9" s="18"/>
      <c r="W9" s="18"/>
    </row>
    <row r="10" spans="1:23" s="22" customFormat="1" ht="21" customHeight="1" x14ac:dyDescent="0.15">
      <c r="A10" s="56"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57" t="str">
        <f>IFERROR(VLOOKUP($A10,TableHandbook[],H$2,FALSE),"")</f>
        <v>Y</v>
      </c>
      <c r="I10" s="258" t="str">
        <f>IFERROR(VLOOKUP($A10,TableHandbook[],I$2,FALSE),"")</f>
        <v>Y</v>
      </c>
      <c r="J10" s="258" t="str">
        <f>IFERROR(VLOOKUP($A10,TableHandbook[],J$2,FALSE),"")</f>
        <v/>
      </c>
      <c r="K10" s="265" t="str">
        <f>IFERROR(VLOOKUP($A10,TableHandbook[],K$2,FALSE),"")</f>
        <v/>
      </c>
      <c r="L10" s="58"/>
      <c r="M10" s="151">
        <v>2</v>
      </c>
      <c r="N10" s="20"/>
      <c r="O10" s="20"/>
      <c r="P10" s="21"/>
      <c r="Q10" s="21"/>
      <c r="R10" s="21"/>
      <c r="S10" s="21"/>
      <c r="T10" s="21"/>
      <c r="U10" s="21"/>
      <c r="V10" s="21"/>
      <c r="W10" s="21"/>
    </row>
    <row r="11" spans="1:23" s="22" customFormat="1" ht="21" customHeight="1" x14ac:dyDescent="0.15">
      <c r="A11" s="56"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57" t="str">
        <f>IFERROR(VLOOKUP($A11,TableHandbook[],H$2,FALSE),"")</f>
        <v>Y</v>
      </c>
      <c r="I11" s="258" t="str">
        <f>IFERROR(VLOOKUP($A11,TableHandbook[],I$2,FALSE),"")</f>
        <v/>
      </c>
      <c r="J11" s="258" t="str">
        <f>IFERROR(VLOOKUP($A11,TableHandbook[],J$2,FALSE),"")</f>
        <v>Y</v>
      </c>
      <c r="K11" s="265" t="str">
        <f>IFERROR(VLOOKUP($A11,TableHandbook[],K$2,FALSE),"")</f>
        <v/>
      </c>
      <c r="L11" s="58"/>
      <c r="M11" s="151">
        <v>3</v>
      </c>
      <c r="N11" s="20"/>
      <c r="O11" s="20"/>
      <c r="P11" s="21"/>
      <c r="Q11" s="21"/>
      <c r="R11" s="21"/>
      <c r="S11" s="21"/>
      <c r="T11" s="21"/>
      <c r="U11" s="21"/>
      <c r="V11" s="21"/>
      <c r="W11" s="21"/>
    </row>
    <row r="12" spans="1:23" s="22" customFormat="1" ht="6" customHeight="1" x14ac:dyDescent="0.15">
      <c r="A12" s="191"/>
      <c r="B12" s="192"/>
      <c r="C12" s="192"/>
      <c r="D12" s="193"/>
      <c r="E12" s="192"/>
      <c r="F12" s="194"/>
      <c r="G12" s="192"/>
      <c r="H12" s="259"/>
      <c r="I12" s="260"/>
      <c r="J12" s="260"/>
      <c r="K12" s="268"/>
      <c r="L12" s="197"/>
      <c r="M12" s="151"/>
      <c r="N12" s="20"/>
      <c r="O12" s="20"/>
      <c r="P12" s="20"/>
      <c r="Q12" s="21"/>
      <c r="R12" s="21"/>
      <c r="S12" s="21"/>
      <c r="T12" s="21"/>
      <c r="U12" s="21"/>
      <c r="V12" s="21"/>
      <c r="W12" s="21"/>
    </row>
    <row r="13" spans="1:23" s="22" customFormat="1" ht="21" customHeight="1" x14ac:dyDescent="0.15">
      <c r="A13" s="56"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7"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57" t="str">
        <f>IFERROR(VLOOKUP($A13,TableHandbook[],H$2,FALSE),"")</f>
        <v/>
      </c>
      <c r="I13" s="258" t="str">
        <f>IFERROR(VLOOKUP($A13,TableHandbook[],I$2,FALSE),"")</f>
        <v>Y</v>
      </c>
      <c r="J13" s="258" t="str">
        <f>IFERROR(VLOOKUP($A13,TableHandbook[],J$2,FALSE),"")</f>
        <v/>
      </c>
      <c r="K13" s="265" t="str">
        <f>IFERROR(VLOOKUP($A13,TableHandbook[],K$2,FALSE),"")</f>
        <v/>
      </c>
      <c r="L13" s="59"/>
      <c r="M13" s="151">
        <v>4</v>
      </c>
      <c r="N13" s="20"/>
      <c r="O13" s="20"/>
      <c r="P13" s="21"/>
      <c r="Q13" s="21"/>
      <c r="R13" s="21"/>
      <c r="S13" s="21"/>
      <c r="T13" s="21"/>
      <c r="U13" s="21"/>
      <c r="V13" s="21"/>
      <c r="W13" s="21"/>
    </row>
    <row r="14" spans="1:23" s="22" customFormat="1" ht="21" customHeight="1" x14ac:dyDescent="0.15">
      <c r="A14" s="56"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7"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57" t="str">
        <f>IFERROR(VLOOKUP($A14,TableHandbook[],H$2,FALSE),"")</f>
        <v/>
      </c>
      <c r="I14" s="258" t="str">
        <f>IFERROR(VLOOKUP($A14,TableHandbook[],I$2,FALSE),"")</f>
        <v>Y</v>
      </c>
      <c r="J14" s="258" t="str">
        <f>IFERROR(VLOOKUP($A14,TableHandbook[],J$2,FALSE),"")</f>
        <v>Y</v>
      </c>
      <c r="K14" s="265" t="str">
        <f>IFERROR(VLOOKUP($A14,TableHandbook[],K$2,FALSE),"")</f>
        <v/>
      </c>
      <c r="L14" s="58"/>
      <c r="M14" s="151">
        <v>5</v>
      </c>
      <c r="N14" s="20"/>
      <c r="O14" s="20"/>
      <c r="P14" s="21"/>
      <c r="Q14" s="21"/>
      <c r="R14" s="21"/>
      <c r="S14" s="21"/>
      <c r="T14" s="21"/>
      <c r="U14" s="21"/>
      <c r="V14" s="21"/>
      <c r="W14" s="21"/>
    </row>
    <row r="15" spans="1:23" s="22" customFormat="1" ht="6" customHeight="1" x14ac:dyDescent="0.15">
      <c r="A15" s="191"/>
      <c r="B15" s="192"/>
      <c r="C15" s="192"/>
      <c r="D15" s="193"/>
      <c r="E15" s="192"/>
      <c r="F15" s="194"/>
      <c r="G15" s="192"/>
      <c r="H15" s="259"/>
      <c r="I15" s="260"/>
      <c r="J15" s="260"/>
      <c r="K15" s="268"/>
      <c r="L15" s="197"/>
      <c r="M15" s="151"/>
      <c r="N15" s="20"/>
      <c r="O15" s="20"/>
      <c r="P15" s="20"/>
      <c r="Q15" s="21"/>
      <c r="R15" s="21"/>
      <c r="S15" s="21"/>
      <c r="T15" s="21"/>
      <c r="U15" s="21"/>
      <c r="V15" s="21"/>
      <c r="W15" s="21"/>
    </row>
    <row r="16" spans="1:23" s="22" customFormat="1" ht="21" customHeight="1" x14ac:dyDescent="0.15">
      <c r="A16" s="56"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7"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62" t="str">
        <f>IFERROR(VLOOKUP($A16,TableHandbook[],H$2,FALSE),"")</f>
        <v>Y</v>
      </c>
      <c r="I16" s="263" t="str">
        <f>IFERROR(VLOOKUP($A16,TableHandbook[],I$2,FALSE),"")</f>
        <v/>
      </c>
      <c r="J16" s="263" t="str">
        <f>IFERROR(VLOOKUP($A16,TableHandbook[],J$2,FALSE),"")</f>
        <v>Y</v>
      </c>
      <c r="K16" s="264" t="str">
        <f>IFERROR(VLOOKUP($A16,TableHandbook[],K$2,FALSE),"")</f>
        <v/>
      </c>
      <c r="L16" s="59"/>
      <c r="M16" s="151">
        <v>6</v>
      </c>
      <c r="N16" s="20"/>
      <c r="O16" s="20"/>
      <c r="P16" s="21"/>
      <c r="Q16" s="21"/>
      <c r="R16" s="21"/>
      <c r="S16" s="21"/>
      <c r="T16" s="21"/>
      <c r="U16" s="21"/>
      <c r="V16" s="21"/>
      <c r="W16" s="21"/>
    </row>
    <row r="17" spans="1:23" s="31"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62" t="str">
        <f>IFERROR(VLOOKUP($A17,TableHandbook[],H$2,FALSE),"")</f>
        <v>Y</v>
      </c>
      <c r="I17" s="263" t="str">
        <f>IFERROR(VLOOKUP($A17,TableHandbook[],I$2,FALSE),"")</f>
        <v/>
      </c>
      <c r="J17" s="263" t="str">
        <f>IFERROR(VLOOKUP($A17,TableHandbook[],J$2,FALSE),"")</f>
        <v>Y</v>
      </c>
      <c r="K17" s="264" t="str">
        <f>IFERROR(VLOOKUP($A17,TableHandbook[],K$2,FALSE),"")</f>
        <v/>
      </c>
      <c r="L17" s="59"/>
      <c r="M17" s="151">
        <v>7</v>
      </c>
      <c r="N17" s="29"/>
      <c r="O17" s="29"/>
      <c r="P17" s="30"/>
      <c r="Q17" s="30"/>
      <c r="R17" s="30"/>
      <c r="S17" s="30"/>
      <c r="T17" s="30"/>
      <c r="U17" s="30"/>
      <c r="V17" s="30"/>
      <c r="W17" s="30"/>
    </row>
    <row r="18" spans="1:23" s="22" customFormat="1" ht="6" customHeight="1" x14ac:dyDescent="0.15">
      <c r="A18" s="191"/>
      <c r="B18" s="192"/>
      <c r="C18" s="192"/>
      <c r="D18" s="193"/>
      <c r="E18" s="192"/>
      <c r="F18" s="194"/>
      <c r="G18" s="192"/>
      <c r="H18" s="259"/>
      <c r="I18" s="260"/>
      <c r="J18" s="260"/>
      <c r="K18" s="268"/>
      <c r="L18" s="197"/>
      <c r="M18" s="151"/>
      <c r="N18" s="20"/>
      <c r="O18" s="20"/>
      <c r="P18" s="20"/>
      <c r="Q18" s="21"/>
      <c r="R18" s="21"/>
      <c r="S18" s="21"/>
      <c r="T18" s="21"/>
      <c r="U18" s="21"/>
      <c r="V18" s="21"/>
      <c r="W18" s="21"/>
    </row>
    <row r="19" spans="1:23" s="31" customFormat="1" ht="21" customHeight="1" x14ac:dyDescent="0.15">
      <c r="A19" s="56"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7"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62" t="str">
        <f>IFERROR(VLOOKUP($A19,TableHandbook[],H$2,FALSE),"")</f>
        <v/>
      </c>
      <c r="I19" s="263" t="str">
        <f>IFERROR(VLOOKUP($A19,TableHandbook[],I$2,FALSE),"")</f>
        <v>Y</v>
      </c>
      <c r="J19" s="263" t="str">
        <f>IFERROR(VLOOKUP($A19,TableHandbook[],J$2,FALSE),"")</f>
        <v/>
      </c>
      <c r="K19" s="264" t="str">
        <f>IFERROR(VLOOKUP($A19,TableHandbook[],K$2,FALSE),"")</f>
        <v>Y</v>
      </c>
      <c r="L19" s="59"/>
      <c r="M19" s="151">
        <v>8</v>
      </c>
      <c r="N19" s="29"/>
      <c r="O19" s="29"/>
      <c r="P19" s="30"/>
      <c r="Q19" s="30"/>
      <c r="R19" s="30"/>
      <c r="S19" s="30"/>
      <c r="T19" s="30"/>
      <c r="U19" s="30"/>
      <c r="V19" s="30"/>
      <c r="W19" s="30"/>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5"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62" t="str">
        <f>IFERROR(VLOOKUP($A20,TableHandbook[],H$2,FALSE),"")</f>
        <v/>
      </c>
      <c r="I20" s="263" t="str">
        <f>IFERROR(VLOOKUP($A20,TableHandbook[],I$2,FALSE),"")</f>
        <v>Y</v>
      </c>
      <c r="J20" s="263" t="str">
        <f>IFERROR(VLOOKUP($A20,TableHandbook[],J$2,FALSE),"")</f>
        <v>Y</v>
      </c>
      <c r="K20" s="264" t="str">
        <f>IFERROR(VLOOKUP($A20,TableHandbook[],K$2,FALSE),"")</f>
        <v>Y</v>
      </c>
      <c r="L20" s="59"/>
      <c r="M20" s="151">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5" t="s">
        <v>32</v>
      </c>
      <c r="B22" s="65"/>
      <c r="C22" s="65"/>
      <c r="D22" s="65"/>
      <c r="E22" s="65"/>
      <c r="F22" s="65"/>
      <c r="G22" s="65"/>
      <c r="H22" s="65"/>
      <c r="I22" s="65"/>
      <c r="J22" s="65"/>
      <c r="K22" s="65"/>
      <c r="L22" s="65"/>
    </row>
    <row r="23" spans="1:23" s="38" customFormat="1" ht="17.25" x14ac:dyDescent="0.2">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3">
        <v>2</v>
      </c>
      <c r="C2" s="153">
        <v>3</v>
      </c>
      <c r="D2" s="153">
        <v>4</v>
      </c>
      <c r="E2" s="153"/>
      <c r="F2" s="153">
        <v>6</v>
      </c>
      <c r="G2" s="153">
        <v>5</v>
      </c>
      <c r="H2" s="153">
        <v>7</v>
      </c>
      <c r="I2" s="153">
        <v>8</v>
      </c>
      <c r="J2" s="153">
        <v>9</v>
      </c>
      <c r="K2" s="153">
        <v>10</v>
      </c>
      <c r="L2" s="12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44" t="s">
        <v>270</v>
      </c>
      <c r="E4" s="229"/>
      <c r="F4" s="227"/>
      <c r="G4" s="230"/>
      <c r="H4" s="230"/>
      <c r="I4" s="230"/>
      <c r="J4" s="230"/>
      <c r="K4" s="230"/>
      <c r="L4" s="230"/>
    </row>
    <row r="5" spans="1:23" ht="20.100000000000001" customHeight="1" x14ac:dyDescent="0.25">
      <c r="B5" s="10"/>
      <c r="C5" s="126" t="s">
        <v>10</v>
      </c>
      <c r="D5" s="202"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1"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55" t="s">
        <v>25</v>
      </c>
      <c r="I9" s="256" t="s">
        <v>26</v>
      </c>
      <c r="J9" s="256" t="s">
        <v>27</v>
      </c>
      <c r="K9" s="261" t="s">
        <v>28</v>
      </c>
      <c r="L9" s="113" t="s">
        <v>29</v>
      </c>
      <c r="M9" s="17"/>
      <c r="N9" s="17"/>
      <c r="O9" s="17"/>
      <c r="P9" s="18"/>
      <c r="Q9" s="18"/>
      <c r="R9" s="18"/>
      <c r="S9" s="18"/>
      <c r="T9" s="18"/>
      <c r="U9" s="18"/>
      <c r="V9" s="18"/>
      <c r="W9" s="18"/>
    </row>
    <row r="10" spans="1:23" s="22" customFormat="1" ht="21" customHeight="1" x14ac:dyDescent="0.15">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57" t="str">
        <f>IFERROR(VLOOKUP($A10,TableHandbook[],H$2,FALSE),"")</f>
        <v>Y</v>
      </c>
      <c r="I10" s="258" t="str">
        <f>IFERROR(VLOOKUP($A10,TableHandbook[],I$2,FALSE),"")</f>
        <v>Y</v>
      </c>
      <c r="J10" s="258" t="str">
        <f>IFERROR(VLOOKUP($A10,TableHandbook[],J$2,FALSE),"")</f>
        <v/>
      </c>
      <c r="K10" s="265" t="str">
        <f>IFERROR(VLOOKUP($A10,TableHandbook[],K$2,FALSE),"")</f>
        <v/>
      </c>
      <c r="L10" s="58"/>
      <c r="M10" s="151">
        <v>2</v>
      </c>
      <c r="N10" s="20"/>
      <c r="O10" s="20"/>
      <c r="P10" s="21"/>
      <c r="Q10" s="21"/>
      <c r="R10" s="21"/>
      <c r="S10" s="21"/>
      <c r="T10" s="21"/>
      <c r="U10" s="21"/>
      <c r="V10" s="21"/>
      <c r="W10" s="21"/>
    </row>
    <row r="11" spans="1:23" s="22" customFormat="1" ht="21" customHeight="1" x14ac:dyDescent="0.15">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57" t="str">
        <f>IFERROR(VLOOKUP($A11,TableHandbook[],H$2,FALSE),"")</f>
        <v>Y</v>
      </c>
      <c r="I11" s="258" t="str">
        <f>IFERROR(VLOOKUP($A11,TableHandbook[],I$2,FALSE),"")</f>
        <v/>
      </c>
      <c r="J11" s="258" t="str">
        <f>IFERROR(VLOOKUP($A11,TableHandbook[],J$2,FALSE),"")</f>
        <v>Y</v>
      </c>
      <c r="K11" s="265" t="str">
        <f>IFERROR(VLOOKUP($A11,TableHandbook[],K$2,FALSE),"")</f>
        <v/>
      </c>
      <c r="L11" s="58"/>
      <c r="M11" s="151">
        <v>3</v>
      </c>
      <c r="N11" s="20"/>
      <c r="O11" s="20"/>
      <c r="P11" s="21"/>
      <c r="Q11" s="21"/>
      <c r="R11" s="21"/>
      <c r="S11" s="21"/>
      <c r="T11" s="21"/>
      <c r="U11" s="21"/>
      <c r="V11" s="21"/>
      <c r="W11" s="21"/>
    </row>
    <row r="12" spans="1:23" s="22" customFormat="1" ht="21" customHeight="1" x14ac:dyDescent="0.15">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57" t="str">
        <f>IFERROR(VLOOKUP($A12,TableHandbook[],H$2,FALSE),"")</f>
        <v>Y</v>
      </c>
      <c r="I12" s="258" t="str">
        <f>IFERROR(VLOOKUP($A12,TableHandbook[],I$2,FALSE),"")</f>
        <v/>
      </c>
      <c r="J12" s="258" t="str">
        <f>IFERROR(VLOOKUP($A12,TableHandbook[],J$2,FALSE),"")</f>
        <v>Y</v>
      </c>
      <c r="K12" s="265" t="str">
        <f>IFERROR(VLOOKUP($A12,TableHandbook[],K$2,FALSE),"")</f>
        <v/>
      </c>
      <c r="L12" s="59"/>
      <c r="M12" s="151">
        <v>4</v>
      </c>
      <c r="N12" s="20"/>
      <c r="O12" s="20"/>
      <c r="P12" s="21"/>
      <c r="Q12" s="21"/>
      <c r="R12" s="21"/>
      <c r="S12" s="21"/>
      <c r="T12" s="21"/>
      <c r="U12" s="21"/>
      <c r="V12" s="21"/>
      <c r="W12" s="21"/>
    </row>
    <row r="13" spans="1:23" s="22" customFormat="1" ht="6" customHeight="1" x14ac:dyDescent="0.15">
      <c r="A13" s="191"/>
      <c r="B13" s="192"/>
      <c r="C13" s="192"/>
      <c r="D13" s="193"/>
      <c r="E13" s="192"/>
      <c r="F13" s="194"/>
      <c r="G13" s="192"/>
      <c r="H13" s="259"/>
      <c r="I13" s="260"/>
      <c r="J13" s="260"/>
      <c r="K13" s="268"/>
      <c r="L13" s="197"/>
      <c r="M13" s="151"/>
      <c r="N13" s="20"/>
      <c r="O13" s="20"/>
      <c r="P13" s="20"/>
      <c r="Q13" s="21"/>
      <c r="R13" s="21"/>
      <c r="S13" s="21"/>
      <c r="T13" s="21"/>
      <c r="U13" s="21"/>
      <c r="V13" s="21"/>
      <c r="W13" s="21"/>
    </row>
    <row r="14" spans="1:23" s="22" customFormat="1" ht="21" customHeight="1" x14ac:dyDescent="0.15">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57" t="str">
        <f>IFERROR(VLOOKUP($A14,TableHandbook[],H$2,FALSE),"")</f>
        <v/>
      </c>
      <c r="I14" s="258" t="str">
        <f>IFERROR(VLOOKUP($A14,TableHandbook[],I$2,FALSE),"")</f>
        <v>Y</v>
      </c>
      <c r="J14" s="258" t="str">
        <f>IFERROR(VLOOKUP($A14,TableHandbook[],J$2,FALSE),"")</f>
        <v/>
      </c>
      <c r="K14" s="265" t="str">
        <f>IFERROR(VLOOKUP($A14,TableHandbook[],K$2,FALSE),"")</f>
        <v/>
      </c>
      <c r="L14" s="58"/>
      <c r="M14" s="151">
        <v>5</v>
      </c>
      <c r="N14" s="20"/>
      <c r="O14" s="20"/>
      <c r="P14" s="21"/>
      <c r="Q14" s="21"/>
      <c r="R14" s="21"/>
      <c r="S14" s="21"/>
      <c r="T14" s="21"/>
      <c r="U14" s="21"/>
      <c r="V14" s="21"/>
      <c r="W14" s="21"/>
    </row>
    <row r="15" spans="1:23" s="22" customFormat="1" ht="21" customHeight="1" x14ac:dyDescent="0.15">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62" t="str">
        <f>IFERROR(VLOOKUP($A15,TableHandbook[],H$2,FALSE),"")</f>
        <v/>
      </c>
      <c r="I15" s="263" t="str">
        <f>IFERROR(VLOOKUP($A15,TableHandbook[],I$2,FALSE),"")</f>
        <v>Y</v>
      </c>
      <c r="J15" s="263" t="str">
        <f>IFERROR(VLOOKUP($A15,TableHandbook[],J$2,FALSE),"")</f>
        <v>Y</v>
      </c>
      <c r="K15" s="264" t="str">
        <f>IFERROR(VLOOKUP($A15,TableHandbook[],K$2,FALSE),"")</f>
        <v/>
      </c>
      <c r="L15" s="59"/>
      <c r="M15" s="151">
        <v>6</v>
      </c>
      <c r="N15" s="20"/>
      <c r="O15" s="20"/>
      <c r="P15" s="21"/>
      <c r="Q15" s="21"/>
      <c r="R15" s="21"/>
      <c r="S15" s="21"/>
      <c r="T15" s="21"/>
      <c r="U15" s="21"/>
      <c r="V15" s="21"/>
      <c r="W15" s="21"/>
    </row>
    <row r="16" spans="1:23" s="31" customFormat="1" ht="21" customHeight="1" x14ac:dyDescent="0.15">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62" t="str">
        <f>IFERROR(VLOOKUP($A16,TableHandbook[],H$2,FALSE),"")</f>
        <v/>
      </c>
      <c r="I16" s="263" t="str">
        <f>IFERROR(VLOOKUP($A16,TableHandbook[],I$2,FALSE),"")</f>
        <v>Y</v>
      </c>
      <c r="J16" s="263" t="str">
        <f>IFERROR(VLOOKUP($A16,TableHandbook[],J$2,FALSE),"")</f>
        <v/>
      </c>
      <c r="K16" s="264" t="str">
        <f>IFERROR(VLOOKUP($A16,TableHandbook[],K$2,FALSE),"")</f>
        <v>Y</v>
      </c>
      <c r="L16" s="59"/>
      <c r="M16" s="151">
        <v>7</v>
      </c>
      <c r="N16" s="29"/>
      <c r="O16" s="29"/>
      <c r="P16" s="30"/>
      <c r="Q16" s="30"/>
      <c r="R16" s="30"/>
      <c r="S16" s="30"/>
      <c r="T16" s="30"/>
      <c r="U16" s="30"/>
      <c r="V16" s="30"/>
      <c r="W16" s="30"/>
    </row>
    <row r="17" spans="1:23" s="22" customFormat="1" ht="6" customHeight="1" x14ac:dyDescent="0.15">
      <c r="A17" s="191"/>
      <c r="B17" s="192"/>
      <c r="C17" s="192"/>
      <c r="D17" s="193"/>
      <c r="E17" s="192"/>
      <c r="F17" s="194"/>
      <c r="G17" s="192"/>
      <c r="H17" s="259"/>
      <c r="I17" s="260"/>
      <c r="J17" s="260"/>
      <c r="K17" s="268"/>
      <c r="L17" s="197"/>
      <c r="M17" s="151"/>
      <c r="N17" s="20"/>
      <c r="O17" s="20"/>
      <c r="P17" s="20"/>
      <c r="Q17" s="21"/>
      <c r="R17" s="21"/>
      <c r="S17" s="21"/>
      <c r="T17" s="21"/>
      <c r="U17" s="21"/>
      <c r="V17" s="21"/>
      <c r="W17" s="21"/>
    </row>
    <row r="18" spans="1:23" s="31" customFormat="1" ht="21" customHeight="1" x14ac:dyDescent="0.15">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62" t="str">
        <f>IFERROR(VLOOKUP($A18,TableHandbook[],H$2,FALSE),"")</f>
        <v>Y</v>
      </c>
      <c r="I18" s="263" t="str">
        <f>IFERROR(VLOOKUP($A18,TableHandbook[],I$2,FALSE),"")</f>
        <v/>
      </c>
      <c r="J18" s="263" t="str">
        <f>IFERROR(VLOOKUP($A18,TableHandbook[],J$2,FALSE),"")</f>
        <v>Y</v>
      </c>
      <c r="K18" s="264" t="str">
        <f>IFERROR(VLOOKUP($A18,TableHandbook[],K$2,FALSE),"")</f>
        <v/>
      </c>
      <c r="L18" s="59"/>
      <c r="M18" s="151">
        <v>8</v>
      </c>
      <c r="N18" s="29"/>
      <c r="O18" s="29"/>
      <c r="P18" s="30"/>
      <c r="Q18" s="30"/>
      <c r="R18" s="30"/>
      <c r="S18" s="30"/>
      <c r="T18" s="30"/>
      <c r="U18" s="30"/>
      <c r="V18" s="30"/>
      <c r="W18" s="30"/>
    </row>
    <row r="19" spans="1:23" s="31" customFormat="1" ht="21" customHeight="1" x14ac:dyDescent="0.15">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62" t="str">
        <f>IFERROR(VLOOKUP($A19,TableHandbook[],H$2,FALSE),"")</f>
        <v/>
      </c>
      <c r="I19" s="263" t="str">
        <f>IFERROR(VLOOKUP($A19,TableHandbook[],I$2,FALSE),"")</f>
        <v>Y</v>
      </c>
      <c r="J19" s="263" t="str">
        <f>IFERROR(VLOOKUP($A19,TableHandbook[],J$2,FALSE),"")</f>
        <v>Y</v>
      </c>
      <c r="K19" s="264" t="str">
        <f>IFERROR(VLOOKUP($A19,TableHandbook[],K$2,FALSE),"")</f>
        <v>Y</v>
      </c>
      <c r="L19" s="59"/>
      <c r="M19" s="151">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3">
        <v>2</v>
      </c>
      <c r="C2" s="153">
        <v>3</v>
      </c>
      <c r="D2" s="153">
        <v>4</v>
      </c>
      <c r="E2" s="153"/>
      <c r="F2" s="153">
        <v>6</v>
      </c>
      <c r="G2" s="153">
        <v>5</v>
      </c>
      <c r="H2" s="153">
        <v>7</v>
      </c>
      <c r="I2" s="153">
        <v>8</v>
      </c>
      <c r="J2" s="153">
        <v>9</v>
      </c>
      <c r="K2" s="153">
        <v>10</v>
      </c>
      <c r="L2" s="12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116"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1" t="str">
        <f>CONCATENATE(VLOOKUP(D6,TableMajorsGradDip[],2,FALSE),VLOOKUP(D8,TableStudyPeriods[],2,FALSE))</f>
        <v>OUMP-EDUSCSP1</v>
      </c>
    </row>
    <row r="7" spans="1:23" ht="20.100000000000001" customHeight="1" x14ac:dyDescent="0.25">
      <c r="B7" s="10"/>
      <c r="C7" s="126" t="s">
        <v>271</v>
      </c>
      <c r="D7" s="213" t="s">
        <v>272</v>
      </c>
      <c r="E7" s="11"/>
      <c r="F7" s="10"/>
      <c r="G7" s="11"/>
      <c r="H7" s="11"/>
      <c r="I7" s="11"/>
      <c r="J7" s="11"/>
      <c r="K7" s="11"/>
      <c r="L7" s="211" t="e">
        <f>VLOOKUP(D7,TableFirstTeachingArea[],2,FALSE)</f>
        <v>#N/A</v>
      </c>
    </row>
    <row r="8" spans="1:23" ht="20.100000000000001" customHeight="1" x14ac:dyDescent="0.25">
      <c r="A8" s="13"/>
      <c r="B8" s="14"/>
      <c r="C8" s="126" t="s">
        <v>16</v>
      </c>
      <c r="D8" s="117" t="s">
        <v>212</v>
      </c>
      <c r="E8" s="15"/>
      <c r="F8" s="10" t="s">
        <v>18</v>
      </c>
      <c r="G8" s="11" t="str">
        <f>IFERROR(VLOOKUP($D$5,TableCourses[],7,FALSE),"")</f>
        <v>200 credit points required</v>
      </c>
      <c r="H8" s="66"/>
      <c r="I8" s="66"/>
      <c r="J8" s="66"/>
      <c r="K8" s="66"/>
      <c r="L8" s="66"/>
      <c r="M8" s="16"/>
      <c r="N8" s="16"/>
      <c r="O8" s="16"/>
      <c r="P8" s="16"/>
      <c r="Q8" s="16"/>
      <c r="R8" s="16"/>
      <c r="S8" s="16"/>
      <c r="T8" s="16"/>
      <c r="U8" s="16"/>
      <c r="V8" s="16"/>
      <c r="W8" s="16"/>
    </row>
    <row r="9" spans="1:23" s="19" customFormat="1" ht="14.1" customHeight="1" x14ac:dyDescent="0.25">
      <c r="A9" s="107"/>
      <c r="B9" s="107"/>
      <c r="C9" s="107"/>
      <c r="D9" s="108"/>
      <c r="E9" s="109"/>
      <c r="F9" s="107"/>
      <c r="G9" s="107"/>
      <c r="H9" s="110" t="s">
        <v>19</v>
      </c>
      <c r="I9" s="123"/>
      <c r="J9" s="123"/>
      <c r="K9" s="111"/>
      <c r="L9" s="112"/>
      <c r="M9" s="17"/>
      <c r="N9" s="17"/>
      <c r="O9" s="17"/>
      <c r="P9" s="18"/>
      <c r="Q9" s="18"/>
      <c r="R9" s="18"/>
      <c r="S9" s="18"/>
      <c r="T9" s="18"/>
      <c r="U9" s="18"/>
      <c r="V9" s="18"/>
      <c r="W9" s="18"/>
    </row>
    <row r="10" spans="1:23" s="19" customFormat="1" ht="21" x14ac:dyDescent="0.25">
      <c r="A10" s="107" t="s">
        <v>20</v>
      </c>
      <c r="B10" s="107"/>
      <c r="C10" s="125" t="s">
        <v>21</v>
      </c>
      <c r="D10" s="108" t="s">
        <v>3</v>
      </c>
      <c r="E10" s="125" t="s">
        <v>22</v>
      </c>
      <c r="F10" s="107" t="s">
        <v>23</v>
      </c>
      <c r="G10" s="107" t="s">
        <v>24</v>
      </c>
      <c r="H10" s="255" t="s">
        <v>25</v>
      </c>
      <c r="I10" s="256" t="s">
        <v>26</v>
      </c>
      <c r="J10" s="256" t="s">
        <v>27</v>
      </c>
      <c r="K10" s="261" t="s">
        <v>28</v>
      </c>
      <c r="L10" s="113" t="s">
        <v>29</v>
      </c>
      <c r="M10" s="17"/>
      <c r="N10" s="17"/>
      <c r="O10" s="17"/>
      <c r="P10" s="18"/>
      <c r="Q10" s="18"/>
      <c r="R10" s="18"/>
      <c r="S10" s="18"/>
      <c r="T10" s="18"/>
      <c r="U10" s="18"/>
      <c r="V10" s="18"/>
      <c r="W10" s="18"/>
    </row>
    <row r="11" spans="1:23" s="22" customFormat="1" ht="21" customHeight="1" x14ac:dyDescent="0.15">
      <c r="A11" s="56"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7"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57" t="str">
        <f>IFERROR(VLOOKUP($A11,TableHandbook[],H$2,FALSE),"")</f>
        <v>Y</v>
      </c>
      <c r="I11" s="258" t="str">
        <f>IFERROR(VLOOKUP($A11,TableHandbook[],I$2,FALSE),"")</f>
        <v>Y</v>
      </c>
      <c r="J11" s="258" t="str">
        <f>IFERROR(VLOOKUP($A11,TableHandbook[],J$2,FALSE),"")</f>
        <v/>
      </c>
      <c r="K11" s="265" t="str">
        <f>IFERROR(VLOOKUP($A11,TableHandbook[],K$2,FALSE),"")</f>
        <v/>
      </c>
      <c r="L11" s="58"/>
      <c r="M11" s="151">
        <v>2</v>
      </c>
      <c r="N11" s="20"/>
      <c r="O11" s="20"/>
      <c r="P11" s="21"/>
      <c r="Q11" s="21"/>
      <c r="R11" s="21"/>
      <c r="S11" s="21"/>
      <c r="T11" s="21"/>
      <c r="U11" s="21"/>
      <c r="V11" s="21"/>
      <c r="W11" s="21"/>
    </row>
    <row r="12" spans="1:23" s="22" customFormat="1" ht="21" customHeight="1" x14ac:dyDescent="0.15">
      <c r="A12" s="56"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7"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57" t="str">
        <f>IFERROR(VLOOKUP($A12,TableHandbook[],H$2,FALSE),"")</f>
        <v>Y</v>
      </c>
      <c r="I12" s="258" t="str">
        <f>IFERROR(VLOOKUP($A12,TableHandbook[],I$2,FALSE),"")</f>
        <v>Y</v>
      </c>
      <c r="J12" s="258" t="str">
        <f>IFERROR(VLOOKUP($A12,TableHandbook[],J$2,FALSE),"")</f>
        <v/>
      </c>
      <c r="K12" s="265" t="str">
        <f>IFERROR(VLOOKUP($A12,TableHandbook[],K$2,FALSE),"")</f>
        <v/>
      </c>
      <c r="L12" s="58"/>
      <c r="M12" s="151">
        <v>3</v>
      </c>
      <c r="N12" s="20"/>
      <c r="O12" s="20"/>
      <c r="P12" s="21"/>
      <c r="Q12" s="21"/>
      <c r="R12" s="21"/>
      <c r="S12" s="21"/>
      <c r="T12" s="21"/>
      <c r="U12" s="21"/>
      <c r="V12" s="21"/>
      <c r="W12" s="21"/>
    </row>
    <row r="13" spans="1:23" s="22" customFormat="1" ht="6" customHeight="1" x14ac:dyDescent="0.15">
      <c r="A13" s="191"/>
      <c r="B13" s="192"/>
      <c r="C13" s="192"/>
      <c r="D13" s="193"/>
      <c r="E13" s="192"/>
      <c r="F13" s="194"/>
      <c r="G13" s="192"/>
      <c r="H13" s="259"/>
      <c r="I13" s="260"/>
      <c r="J13" s="260"/>
      <c r="K13" s="268"/>
      <c r="L13" s="197"/>
      <c r="M13" s="151"/>
      <c r="N13" s="20"/>
      <c r="O13" s="20"/>
      <c r="P13" s="20"/>
      <c r="Q13" s="21"/>
      <c r="R13" s="21"/>
      <c r="S13" s="21"/>
      <c r="T13" s="21"/>
      <c r="U13" s="21"/>
      <c r="V13" s="21"/>
      <c r="W13" s="21"/>
    </row>
    <row r="14" spans="1:23" s="22" customFormat="1" ht="21" customHeight="1" x14ac:dyDescent="0.15">
      <c r="A14" s="56"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7"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57" t="str">
        <f>IFERROR(VLOOKUP($A14,TableHandbook[],H$2,FALSE),"")</f>
        <v/>
      </c>
      <c r="I14" s="258" t="str">
        <f>IFERROR(VLOOKUP($A14,TableHandbook[],I$2,FALSE),"")</f>
        <v>Y</v>
      </c>
      <c r="J14" s="258" t="str">
        <f>IFERROR(VLOOKUP($A14,TableHandbook[],J$2,FALSE),"")</f>
        <v>Y</v>
      </c>
      <c r="K14" s="265" t="str">
        <f>IFERROR(VLOOKUP($A14,TableHandbook[],K$2,FALSE),"")</f>
        <v/>
      </c>
      <c r="L14" s="59"/>
      <c r="M14" s="151">
        <v>4</v>
      </c>
      <c r="N14" s="20"/>
      <c r="O14" s="20"/>
      <c r="P14" s="21"/>
      <c r="Q14" s="21"/>
      <c r="R14" s="21"/>
      <c r="S14" s="21"/>
      <c r="T14" s="21"/>
      <c r="U14" s="21"/>
      <c r="V14" s="21"/>
      <c r="W14" s="21"/>
    </row>
    <row r="15" spans="1:23" s="22" customFormat="1" ht="21" customHeight="1" x14ac:dyDescent="0.15">
      <c r="A15" s="203" t="str">
        <f>IFERROR(IF(HLOOKUP($L$6,RangeUnitsetsOGEDUC,M15,FALSE)=0,"",HLOOKUP($L$6,RangeUnitsetsOGEDUC,M15,FALSE)),"")</f>
        <v>GDTAL</v>
      </c>
      <c r="B15" s="146" t="str">
        <f>IFERROR(IF(VLOOKUP($A15,TableHandbook[],2,FALSE)=0,"",VLOOKUP($A15,TableHandbook[],2,FALSE)),"")</f>
        <v/>
      </c>
      <c r="C15" s="146" t="str">
        <f>IFERROR(IF(VLOOKUP($A15,TableHandbook[],3,FALSE)=0,"",VLOOKUP($A15,TableHandbook[],3,FALSE)),"")</f>
        <v/>
      </c>
      <c r="D15" s="204" t="str">
        <f>IFERROR(IF(VLOOKUP($A15,TableHandbook[],4,FALSE)=0,"",VLOOKUP($A15,TableHandbook[],4,FALSE)),"")</f>
        <v>Teaching Area LOWER subject (see below)</v>
      </c>
      <c r="E15" s="146" t="str">
        <f>IF(A15="","",E14)</f>
        <v>SP2</v>
      </c>
      <c r="F15" s="205" t="str">
        <f>IFERROR(IF(VLOOKUP($A15,TableHandbook[],6,FALSE)=0,"",VLOOKUP($A15,TableHandbook[],6,FALSE)),"")</f>
        <v>See below</v>
      </c>
      <c r="G15" s="146">
        <f>IFERROR(IF(VLOOKUP($A15,TableHandbook[],5,FALSE)=0,"",VLOOKUP($A15,TableHandbook[],5,FALSE)),"")</f>
        <v>25</v>
      </c>
      <c r="H15" s="269" t="str">
        <f>IFERROR(VLOOKUP($A15,TableHandbook[],H$2,FALSE),"")</f>
        <v/>
      </c>
      <c r="I15" s="270" t="str">
        <f>IFERROR(VLOOKUP($A15,TableHandbook[],I$2,FALSE),"")</f>
        <v/>
      </c>
      <c r="J15" s="270" t="str">
        <f>IFERROR(VLOOKUP($A15,TableHandbook[],J$2,FALSE),"")</f>
        <v/>
      </c>
      <c r="K15" s="271" t="str">
        <f>IFERROR(VLOOKUP($A15,TableHandbook[],K$2,FALSE),"")</f>
        <v/>
      </c>
      <c r="L15" s="206"/>
      <c r="M15" s="207">
        <v>5</v>
      </c>
      <c r="N15" s="20"/>
      <c r="O15" s="20"/>
      <c r="P15" s="21"/>
      <c r="Q15" s="21"/>
      <c r="R15" s="21"/>
      <c r="S15" s="21"/>
      <c r="T15" s="21"/>
      <c r="U15" s="21"/>
      <c r="V15" s="21"/>
      <c r="W15" s="21"/>
    </row>
    <row r="16" spans="1:23" s="22" customFormat="1" ht="6" customHeight="1" x14ac:dyDescent="0.15">
      <c r="A16" s="191"/>
      <c r="B16" s="192"/>
      <c r="C16" s="192"/>
      <c r="D16" s="193"/>
      <c r="E16" s="192"/>
      <c r="F16" s="194"/>
      <c r="G16" s="192"/>
      <c r="H16" s="259"/>
      <c r="I16" s="260"/>
      <c r="J16" s="260"/>
      <c r="K16" s="268"/>
      <c r="L16" s="197"/>
      <c r="M16" s="151"/>
      <c r="N16" s="20"/>
      <c r="O16" s="20"/>
      <c r="P16" s="20"/>
      <c r="Q16" s="21"/>
      <c r="R16" s="21"/>
      <c r="S16" s="21"/>
      <c r="T16" s="21"/>
      <c r="U16" s="21"/>
      <c r="V16" s="21"/>
      <c r="W16" s="21"/>
    </row>
    <row r="17" spans="1:23" s="22"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62" t="str">
        <f>IFERROR(VLOOKUP($A17,TableHandbook[],H$2,FALSE),"")</f>
        <v>Y</v>
      </c>
      <c r="I17" s="263" t="str">
        <f>IFERROR(VLOOKUP($A17,TableHandbook[],I$2,FALSE),"")</f>
        <v/>
      </c>
      <c r="J17" s="263" t="str">
        <f>IFERROR(VLOOKUP($A17,TableHandbook[],J$2,FALSE),"")</f>
        <v>Y</v>
      </c>
      <c r="K17" s="264" t="str">
        <f>IFERROR(VLOOKUP($A17,TableHandbook[],K$2,FALSE),"")</f>
        <v/>
      </c>
      <c r="L17" s="59"/>
      <c r="M17" s="151">
        <v>6</v>
      </c>
      <c r="N17" s="20"/>
      <c r="O17" s="20"/>
      <c r="P17" s="21"/>
      <c r="Q17" s="21"/>
      <c r="R17" s="21"/>
      <c r="S17" s="21"/>
      <c r="T17" s="21"/>
      <c r="U17" s="21"/>
      <c r="V17" s="21"/>
      <c r="W17" s="21"/>
    </row>
    <row r="18" spans="1:23" s="31" customFormat="1" ht="21" customHeight="1" x14ac:dyDescent="0.15">
      <c r="A18" s="56"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7"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62" t="str">
        <f>IFERROR(VLOOKUP($A18,TableHandbook[],H$2,FALSE),"")</f>
        <v>Y</v>
      </c>
      <c r="I18" s="263" t="str">
        <f>IFERROR(VLOOKUP($A18,TableHandbook[],I$2,FALSE),"")</f>
        <v/>
      </c>
      <c r="J18" s="263" t="str">
        <f>IFERROR(VLOOKUP($A18,TableHandbook[],J$2,FALSE),"")</f>
        <v>Y</v>
      </c>
      <c r="K18" s="264" t="str">
        <f>IFERROR(VLOOKUP($A18,TableHandbook[],K$2,FALSE),"")</f>
        <v/>
      </c>
      <c r="L18" s="59"/>
      <c r="M18" s="151">
        <v>7</v>
      </c>
      <c r="N18" s="29"/>
      <c r="O18" s="29"/>
      <c r="P18" s="30"/>
      <c r="Q18" s="30"/>
      <c r="R18" s="30"/>
      <c r="S18" s="30"/>
      <c r="T18" s="30"/>
      <c r="U18" s="30"/>
      <c r="V18" s="30"/>
      <c r="W18" s="30"/>
    </row>
    <row r="19" spans="1:23" s="22" customFormat="1" ht="6" customHeight="1" x14ac:dyDescent="0.15">
      <c r="A19" s="191"/>
      <c r="B19" s="192"/>
      <c r="C19" s="192"/>
      <c r="D19" s="193"/>
      <c r="E19" s="192"/>
      <c r="F19" s="194"/>
      <c r="G19" s="192"/>
      <c r="H19" s="259"/>
      <c r="I19" s="260"/>
      <c r="J19" s="260"/>
      <c r="K19" s="268"/>
      <c r="L19" s="197"/>
      <c r="M19" s="151"/>
      <c r="N19" s="20"/>
      <c r="O19" s="20"/>
      <c r="P19" s="20"/>
      <c r="Q19" s="21"/>
      <c r="R19" s="21"/>
      <c r="S19" s="21"/>
      <c r="T19" s="21"/>
      <c r="U19" s="21"/>
      <c r="V19" s="21"/>
      <c r="W19" s="21"/>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7"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62" t="str">
        <f>IFERROR(VLOOKUP($A20,TableHandbook[],H$2,FALSE),"")</f>
        <v/>
      </c>
      <c r="I20" s="263" t="str">
        <f>IFERROR(VLOOKUP($A20,TableHandbook[],I$2,FALSE),"")</f>
        <v>Y</v>
      </c>
      <c r="J20" s="263" t="str">
        <f>IFERROR(VLOOKUP($A20,TableHandbook[],J$2,FALSE),"")</f>
        <v>Y</v>
      </c>
      <c r="K20" s="264" t="str">
        <f>IFERROR(VLOOKUP($A20,TableHandbook[],K$2,FALSE),"")</f>
        <v>Y</v>
      </c>
      <c r="L20" s="59"/>
      <c r="M20" s="151">
        <v>8</v>
      </c>
      <c r="N20" s="29"/>
      <c r="O20" s="29"/>
      <c r="P20" s="30"/>
      <c r="Q20" s="30"/>
      <c r="R20" s="30"/>
      <c r="S20" s="30"/>
      <c r="T20" s="30"/>
      <c r="U20" s="30"/>
      <c r="V20" s="30"/>
      <c r="W20" s="30"/>
    </row>
    <row r="21" spans="1:23" s="31" customFormat="1" ht="21" customHeight="1" x14ac:dyDescent="0.15">
      <c r="A21" s="203" t="str">
        <f>IFERROR(IF(HLOOKUP($L$6,RangeUnitsetsOGEDUC,M21,FALSE)=0,"",HLOOKUP($L$6,RangeUnitsetsOGEDUC,M21,FALSE)),"")</f>
        <v>GDTAS</v>
      </c>
      <c r="B21" s="146" t="str">
        <f>IFERROR(IF(VLOOKUP($A21,TableHandbook[],2,FALSE)=0,"",VLOOKUP($A21,TableHandbook[],2,FALSE)),"")</f>
        <v/>
      </c>
      <c r="C21" s="146" t="str">
        <f>IFERROR(IF(VLOOKUP($A21,TableHandbook[],3,FALSE)=0,"",VLOOKUP($A21,TableHandbook[],3,FALSE)),"")</f>
        <v/>
      </c>
      <c r="D21" s="208" t="str">
        <f>IFERROR(IF(VLOOKUP($A21,TableHandbook[],4,FALSE)=0,"",VLOOKUP($A21,TableHandbook[],4,FALSE)),"")</f>
        <v>Teaching Area SENIOR subject (see below)</v>
      </c>
      <c r="E21" s="146" t="str">
        <f>IF(A21="","",E20)</f>
        <v>SP4</v>
      </c>
      <c r="F21" s="205" t="str">
        <f>IFERROR(IF(VLOOKUP($A21,TableHandbook[],6,FALSE)=0,"",VLOOKUP($A21,TableHandbook[],6,FALSE)),"")</f>
        <v>See below</v>
      </c>
      <c r="G21" s="146">
        <f>IFERROR(IF(VLOOKUP($A21,TableHandbook[],5,FALSE)=0,"",VLOOKUP($A21,TableHandbook[],5,FALSE)),"")</f>
        <v>25</v>
      </c>
      <c r="H21" s="269" t="str">
        <f>IFERROR(VLOOKUP($A21,TableHandbook[],H$2,FALSE),"")</f>
        <v/>
      </c>
      <c r="I21" s="270" t="str">
        <f>IFERROR(VLOOKUP($A21,TableHandbook[],I$2,FALSE),"")</f>
        <v/>
      </c>
      <c r="J21" s="270" t="str">
        <f>IFERROR(VLOOKUP($A21,TableHandbook[],J$2,FALSE),"")</f>
        <v/>
      </c>
      <c r="K21" s="271" t="str">
        <f>IFERROR(VLOOKUP($A21,TableHandbook[],K$2,FALSE),"")</f>
        <v/>
      </c>
      <c r="L21" s="206"/>
      <c r="M21" s="207">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50" t="s">
        <v>269</v>
      </c>
      <c r="B23" s="97"/>
      <c r="C23" s="97"/>
      <c r="D23" s="98"/>
      <c r="E23" s="99"/>
      <c r="F23" s="99"/>
      <c r="G23" s="99"/>
      <c r="H23" s="100" t="str">
        <f>H9</f>
        <v>2025 Availabilities</v>
      </c>
      <c r="I23" s="101"/>
      <c r="J23" s="102"/>
      <c r="K23" s="103"/>
      <c r="L23" s="104"/>
      <c r="M23" s="41"/>
      <c r="N23" s="41"/>
      <c r="O23" s="41"/>
      <c r="P23" s="41"/>
      <c r="Q23" s="41"/>
      <c r="R23" s="41"/>
      <c r="S23" s="41"/>
      <c r="T23" s="41"/>
      <c r="U23" s="41"/>
      <c r="V23" s="41"/>
      <c r="W23" s="41"/>
    </row>
    <row r="24" spans="1:23" ht="21" customHeight="1" x14ac:dyDescent="0.25">
      <c r="A24" s="107"/>
      <c r="B24" s="107"/>
      <c r="C24" s="125" t="s">
        <v>21</v>
      </c>
      <c r="D24" s="108" t="s">
        <v>3</v>
      </c>
      <c r="E24" s="125"/>
      <c r="F24" s="107" t="s">
        <v>23</v>
      </c>
      <c r="G24" s="107" t="s">
        <v>24</v>
      </c>
      <c r="H24" s="255" t="str">
        <f>H10</f>
        <v>SP1</v>
      </c>
      <c r="I24" s="256" t="str">
        <f t="shared" ref="I24:L24" si="0">I10</f>
        <v>SP2</v>
      </c>
      <c r="J24" s="256" t="str">
        <f t="shared" si="0"/>
        <v>SP3</v>
      </c>
      <c r="K24" s="261" t="str">
        <f t="shared" si="0"/>
        <v>SP4</v>
      </c>
      <c r="L24" s="113" t="str">
        <f t="shared" si="0"/>
        <v>Notes / Progress</v>
      </c>
      <c r="M24" s="64"/>
      <c r="N24" s="16"/>
      <c r="O24" s="16"/>
      <c r="P24" s="16"/>
      <c r="Q24" s="16"/>
      <c r="R24" s="16"/>
      <c r="S24" s="16"/>
      <c r="T24" s="16"/>
      <c r="U24" s="16"/>
      <c r="V24" s="16"/>
      <c r="W24" s="16"/>
    </row>
    <row r="25" spans="1:23" ht="21" customHeight="1" x14ac:dyDescent="0.25">
      <c r="A25" s="157"/>
      <c r="B25" s="141"/>
      <c r="C25" s="209"/>
      <c r="D25" s="142" t="s">
        <v>273</v>
      </c>
      <c r="E25" s="143"/>
      <c r="F25" s="144"/>
      <c r="G25" s="144"/>
      <c r="H25" s="269"/>
      <c r="I25" s="270"/>
      <c r="J25" s="270"/>
      <c r="K25" s="271"/>
      <c r="L25" s="148"/>
      <c r="M25" s="149">
        <v>2</v>
      </c>
      <c r="N25" s="16"/>
      <c r="O25" s="16"/>
      <c r="P25" s="16"/>
      <c r="Q25" s="16"/>
      <c r="R25" s="16"/>
      <c r="S25" s="16"/>
      <c r="T25" s="16"/>
      <c r="U25" s="16"/>
      <c r="V25" s="16"/>
      <c r="W25" s="16"/>
    </row>
    <row r="26" spans="1:23" ht="21" customHeight="1" x14ac:dyDescent="0.25">
      <c r="A26" s="158" t="str">
        <f>IFERROR(IF(HLOOKUP($L$7,RangeTeachingAreas,M26,FALSE)=0,"",HLOOKUP($L$7,RangeTeachingAreas,M26,FALSE)),"")</f>
        <v/>
      </c>
      <c r="B26" s="43" t="str">
        <f>IFERROR(IF(VLOOKUP($A26,TableHandbook[],2,FALSE)=0,"",VLOOKUP($A26,TableHandbook[],2,FALSE)),"")</f>
        <v/>
      </c>
      <c r="C26" s="200"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57" t="str">
        <f>IFERROR(VLOOKUP($A26,TableHandbook[],H$2,FALSE),"")</f>
        <v/>
      </c>
      <c r="I26" s="258" t="str">
        <f>IFERROR(VLOOKUP($A26,TableHandbook[],I$2,FALSE),"")</f>
        <v/>
      </c>
      <c r="J26" s="258" t="str">
        <f>IFERROR(VLOOKUP($A26,TableHandbook[],J$2,FALSE),"")</f>
        <v/>
      </c>
      <c r="K26" s="265" t="str">
        <f>IFERROR(VLOOKUP($A26,TableHandbook[],K$2,FALSE),"")</f>
        <v/>
      </c>
      <c r="L26" s="51"/>
      <c r="M26" s="64">
        <v>3</v>
      </c>
      <c r="N26" s="16"/>
      <c r="O26" s="16"/>
      <c r="P26" s="16"/>
      <c r="Q26" s="16"/>
      <c r="R26" s="16"/>
      <c r="S26" s="16"/>
      <c r="T26" s="16"/>
      <c r="U26" s="16"/>
      <c r="V26" s="16"/>
      <c r="W26" s="16"/>
    </row>
    <row r="27" spans="1:23" ht="21" customHeight="1" x14ac:dyDescent="0.25">
      <c r="A27" s="158" t="str">
        <f>IFERROR(IF(HLOOKUP($L$7,RangeTeachingAreas,M27,FALSE)=0,"",HLOOKUP($L$7,RangeTeachingAreas,M27,FALSE)),"")</f>
        <v/>
      </c>
      <c r="B27" s="43" t="str">
        <f>IFERROR(IF(VLOOKUP($A27,TableHandbook[],2,FALSE)=0,"",VLOOKUP($A27,TableHandbook[],2,FALSE)),"")</f>
        <v/>
      </c>
      <c r="C27" s="200"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57" t="str">
        <f>IFERROR(VLOOKUP($A27,TableHandbook[],H$2,FALSE),"")</f>
        <v/>
      </c>
      <c r="I27" s="258" t="str">
        <f>IFERROR(VLOOKUP($A27,TableHandbook[],I$2,FALSE),"")</f>
        <v/>
      </c>
      <c r="J27" s="258" t="str">
        <f>IFERROR(VLOOKUP($A27,TableHandbook[],J$2,FALSE),"")</f>
        <v/>
      </c>
      <c r="K27" s="265" t="str">
        <f>IFERROR(VLOOKUP($A27,TableHandbook[],K$2,FALSE),"")</f>
        <v/>
      </c>
      <c r="L27" s="51"/>
      <c r="M27" s="64">
        <v>4</v>
      </c>
      <c r="N27" s="16"/>
      <c r="O27" s="16"/>
      <c r="P27" s="16"/>
      <c r="Q27" s="16"/>
      <c r="R27" s="16"/>
      <c r="S27" s="16"/>
      <c r="T27" s="16"/>
      <c r="U27" s="16"/>
      <c r="V27" s="16"/>
      <c r="W27" s="16"/>
    </row>
    <row r="28" spans="1:23" ht="13.5" customHeight="1" x14ac:dyDescent="0.25">
      <c r="A28" s="175"/>
      <c r="B28" s="176"/>
      <c r="C28" s="177"/>
      <c r="D28" s="177"/>
      <c r="E28" s="178"/>
      <c r="F28" s="179"/>
      <c r="G28" s="179"/>
      <c r="H28" s="159"/>
      <c r="I28" s="159"/>
      <c r="J28" s="159"/>
      <c r="K28" s="159"/>
      <c r="L28" s="160"/>
      <c r="M28" s="64"/>
      <c r="N28" s="16"/>
      <c r="O28" s="16"/>
      <c r="P28" s="16"/>
      <c r="Q28" s="16"/>
      <c r="R28" s="16"/>
      <c r="S28" s="16"/>
      <c r="T28" s="16"/>
      <c r="U28" s="16"/>
      <c r="V28" s="16"/>
      <c r="W28" s="16"/>
    </row>
    <row r="29" spans="1:23" s="16" customFormat="1" ht="18" x14ac:dyDescent="0.25">
      <c r="A29" s="65" t="s">
        <v>32</v>
      </c>
      <c r="B29" s="65"/>
      <c r="C29" s="65"/>
      <c r="D29" s="65"/>
      <c r="E29" s="65"/>
      <c r="F29" s="65"/>
      <c r="G29" s="65"/>
      <c r="H29" s="65"/>
      <c r="I29" s="65"/>
      <c r="J29" s="65"/>
      <c r="K29" s="65"/>
      <c r="L29" s="65"/>
    </row>
    <row r="30" spans="1:23" s="38" customFormat="1" ht="17.25" x14ac:dyDescent="0.2">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3">
        <v>2</v>
      </c>
      <c r="C2" s="153">
        <v>3</v>
      </c>
      <c r="D2" s="153">
        <v>4</v>
      </c>
      <c r="E2" s="153"/>
      <c r="F2" s="153">
        <v>6</v>
      </c>
      <c r="G2" s="153">
        <v>5</v>
      </c>
      <c r="H2" s="153">
        <v>7</v>
      </c>
      <c r="I2" s="153">
        <v>8</v>
      </c>
      <c r="J2" s="153">
        <v>9</v>
      </c>
      <c r="K2" s="153">
        <v>10</v>
      </c>
      <c r="L2" s="121"/>
    </row>
    <row r="3" spans="1:16" ht="39.950000000000003" customHeight="1" x14ac:dyDescent="0.25">
      <c r="A3" s="292" t="s">
        <v>8</v>
      </c>
      <c r="B3" s="292"/>
      <c r="C3" s="292"/>
      <c r="D3" s="292"/>
      <c r="E3" s="96"/>
      <c r="F3" s="96"/>
      <c r="G3" s="96"/>
      <c r="H3" s="96"/>
      <c r="I3" s="96"/>
      <c r="J3" s="96"/>
      <c r="K3" s="96"/>
      <c r="L3" s="96"/>
    </row>
    <row r="4" spans="1:16" ht="25.5" x14ac:dyDescent="0.25">
      <c r="A4" s="226"/>
      <c r="B4" s="227"/>
      <c r="C4" s="227"/>
      <c r="D4" s="228" t="s">
        <v>9</v>
      </c>
      <c r="E4" s="229"/>
      <c r="F4" s="227"/>
      <c r="G4" s="230"/>
      <c r="H4" s="230"/>
      <c r="I4" s="230"/>
      <c r="J4" s="230"/>
      <c r="K4" s="230"/>
      <c r="L4" s="230"/>
    </row>
    <row r="5" spans="1:16" ht="20.100000000000001" customHeight="1" x14ac:dyDescent="0.25">
      <c r="B5" s="10"/>
      <c r="C5" s="126" t="s">
        <v>10</v>
      </c>
      <c r="D5" s="202" t="s">
        <v>101</v>
      </c>
      <c r="E5" s="11"/>
      <c r="F5" s="10" t="s">
        <v>12</v>
      </c>
      <c r="G5" s="139" t="str">
        <f>IFERROR(CONCATENATE(VLOOKUP(D5,TableCourses[],2,FALSE)," ",VLOOKUP(D5,TableCourses[],3,FALSE)),"")</f>
        <v>OG-EDUC v.1</v>
      </c>
      <c r="H5" s="11"/>
      <c r="I5" s="11"/>
      <c r="J5" s="11"/>
      <c r="K5" s="11"/>
      <c r="L5" s="12"/>
    </row>
    <row r="6" spans="1:16"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1" t="str">
        <f>CONCATENATE(VLOOKUP(D6,TableMajorsGradDip[],2,FALSE),VLOOKUP(D8,TableStudyPeriods[],2,FALSE))</f>
        <v>OUMP-EDUSCSP1</v>
      </c>
    </row>
    <row r="7" spans="1:16" ht="20.100000000000001" customHeight="1" x14ac:dyDescent="0.25">
      <c r="B7" s="10"/>
      <c r="C7" s="126" t="s">
        <v>271</v>
      </c>
      <c r="D7" s="225" t="s">
        <v>272</v>
      </c>
      <c r="E7" s="11"/>
      <c r="F7" s="10"/>
      <c r="G7" s="11"/>
      <c r="H7" s="11"/>
      <c r="I7" s="11"/>
      <c r="J7" s="11"/>
      <c r="K7" s="11"/>
      <c r="L7" s="211" t="e">
        <f>VLOOKUP(D7,TableFirstTeachingArea[],2,FALSE)</f>
        <v>#N/A</v>
      </c>
    </row>
    <row r="8" spans="1:16" ht="20.100000000000001" customHeight="1" x14ac:dyDescent="0.25">
      <c r="A8" s="13"/>
      <c r="B8" s="14"/>
      <c r="C8" s="126" t="s">
        <v>16</v>
      </c>
      <c r="D8" s="117" t="s">
        <v>212</v>
      </c>
      <c r="E8" s="15"/>
      <c r="F8" s="10" t="s">
        <v>18</v>
      </c>
      <c r="G8" s="11" t="str">
        <f>IFERROR(VLOOKUP($D$5,TableCourses[],7,FALSE),"")</f>
        <v>200 credit points required</v>
      </c>
      <c r="H8" s="214"/>
      <c r="I8" s="214"/>
      <c r="J8" s="214"/>
      <c r="K8" s="214"/>
      <c r="L8" s="214"/>
    </row>
    <row r="9" spans="1:16" s="19" customFormat="1" ht="14.1" customHeight="1" x14ac:dyDescent="0.25">
      <c r="A9" s="107"/>
      <c r="B9" s="107"/>
      <c r="C9" s="107"/>
      <c r="D9" s="108"/>
      <c r="E9" s="109"/>
      <c r="F9" s="107"/>
      <c r="G9" s="107"/>
      <c r="H9" s="110" t="s">
        <v>19</v>
      </c>
      <c r="I9" s="123"/>
      <c r="J9" s="123"/>
      <c r="K9" s="111"/>
      <c r="L9" s="109"/>
      <c r="M9" s="215"/>
      <c r="N9" s="215"/>
      <c r="O9" s="215"/>
    </row>
    <row r="10" spans="1:16" s="19" customFormat="1" ht="21" x14ac:dyDescent="0.25">
      <c r="A10" s="107" t="s">
        <v>20</v>
      </c>
      <c r="B10" s="107"/>
      <c r="C10" s="125" t="s">
        <v>21</v>
      </c>
      <c r="D10" s="108" t="s">
        <v>3</v>
      </c>
      <c r="E10" s="125" t="s">
        <v>22</v>
      </c>
      <c r="F10" s="107" t="s">
        <v>23</v>
      </c>
      <c r="G10" s="107" t="s">
        <v>24</v>
      </c>
      <c r="H10" s="114" t="s">
        <v>25</v>
      </c>
      <c r="I10" s="124" t="s">
        <v>26</v>
      </c>
      <c r="J10" s="124" t="s">
        <v>27</v>
      </c>
      <c r="K10" s="115" t="s">
        <v>28</v>
      </c>
      <c r="L10" s="107" t="s">
        <v>29</v>
      </c>
      <c r="M10" s="215"/>
      <c r="N10" s="215"/>
      <c r="O10" s="215"/>
    </row>
    <row r="11" spans="1:16" s="22" customFormat="1" ht="21" customHeight="1" x14ac:dyDescent="0.15">
      <c r="A11" s="216"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17"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18">
        <v>2</v>
      </c>
      <c r="N11" s="219"/>
      <c r="O11" s="219"/>
    </row>
    <row r="12" spans="1:16" s="22" customFormat="1" ht="21" customHeight="1" x14ac:dyDescent="0.15">
      <c r="A12" s="216"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17"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18">
        <v>3</v>
      </c>
      <c r="N12" s="219"/>
      <c r="O12" s="219"/>
    </row>
    <row r="13" spans="1:16" s="22" customFormat="1" ht="21" customHeight="1" x14ac:dyDescent="0.15">
      <c r="A13" s="216"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17"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18">
        <v>4</v>
      </c>
      <c r="N13" s="219"/>
      <c r="O13" s="219"/>
    </row>
    <row r="14" spans="1:16" s="22" customFormat="1" ht="6" customHeight="1" x14ac:dyDescent="0.15">
      <c r="A14" s="191"/>
      <c r="B14" s="192"/>
      <c r="C14" s="192"/>
      <c r="D14" s="193"/>
      <c r="E14" s="192"/>
      <c r="F14" s="194"/>
      <c r="G14" s="192"/>
      <c r="H14" s="195"/>
      <c r="I14" s="196"/>
      <c r="J14" s="196"/>
      <c r="K14" s="198"/>
      <c r="L14" s="197"/>
      <c r="M14" s="218"/>
      <c r="N14" s="219"/>
      <c r="O14" s="219"/>
      <c r="P14" s="219"/>
    </row>
    <row r="15" spans="1:16" s="22" customFormat="1" ht="21" customHeight="1" x14ac:dyDescent="0.15">
      <c r="A15" s="216"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17"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0">
        <v>5</v>
      </c>
      <c r="N15" s="219"/>
      <c r="O15" s="219"/>
    </row>
    <row r="16" spans="1:16" s="22" customFormat="1" ht="21" customHeight="1" x14ac:dyDescent="0.15">
      <c r="A16" s="216"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17"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18">
        <v>6</v>
      </c>
      <c r="N16" s="219"/>
      <c r="O16" s="219"/>
    </row>
    <row r="17" spans="1:16" s="31" customFormat="1" ht="21" customHeight="1" x14ac:dyDescent="0.15">
      <c r="A17" s="203"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04" t="str">
        <f>IFERROR(IF(VLOOKUP($A17,TableHandbook[],4,FALSE)=0,"",VLOOKUP($A17,TableHandbook[],4,FALSE)),"")</f>
        <v>Teaching Area LOWER subject (see below)</v>
      </c>
      <c r="E17" s="146" t="str">
        <f>IF(A17="","",E16)</f>
        <v>SP2</v>
      </c>
      <c r="F17" s="205"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06"/>
      <c r="M17" s="218">
        <v>7</v>
      </c>
      <c r="N17" s="221"/>
      <c r="O17" s="221"/>
    </row>
    <row r="18" spans="1:16" s="22" customFormat="1" ht="6" customHeight="1" x14ac:dyDescent="0.15">
      <c r="A18" s="191"/>
      <c r="B18" s="192"/>
      <c r="C18" s="192"/>
      <c r="D18" s="193"/>
      <c r="E18" s="192"/>
      <c r="F18" s="194"/>
      <c r="G18" s="192"/>
      <c r="H18" s="195"/>
      <c r="I18" s="196"/>
      <c r="J18" s="196"/>
      <c r="K18" s="198"/>
      <c r="L18" s="197"/>
      <c r="M18" s="218"/>
      <c r="N18" s="219"/>
      <c r="O18" s="219"/>
      <c r="P18" s="219"/>
    </row>
    <row r="19" spans="1:16" s="31" customFormat="1" ht="21" customHeight="1" x14ac:dyDescent="0.15">
      <c r="A19" s="216"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17"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18">
        <v>8</v>
      </c>
      <c r="N19" s="221"/>
      <c r="O19" s="221"/>
    </row>
    <row r="20" spans="1:16" s="31" customFormat="1" ht="21" customHeight="1" x14ac:dyDescent="0.15">
      <c r="A20" s="203"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08" t="str">
        <f>IFERROR(IF(VLOOKUP($A20,TableHandbook[],4,FALSE)=0,"",VLOOKUP($A20,TableHandbook[],4,FALSE)),"")</f>
        <v>Teaching Area SENIOR subject (see below)</v>
      </c>
      <c r="E20" s="146" t="str">
        <f>IF(A20="","",E19)</f>
        <v>SP3</v>
      </c>
      <c r="F20" s="205"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06"/>
      <c r="M20" s="220">
        <v>9</v>
      </c>
      <c r="N20" s="221"/>
      <c r="O20" s="221"/>
    </row>
    <row r="21" spans="1:16" ht="16.5" customHeight="1" x14ac:dyDescent="0.25">
      <c r="A21" s="39"/>
      <c r="B21" s="39"/>
      <c r="C21" s="39"/>
      <c r="D21" s="40"/>
      <c r="E21" s="40"/>
      <c r="F21" s="35"/>
      <c r="G21" s="35"/>
      <c r="H21" s="35"/>
      <c r="I21" s="35"/>
      <c r="J21" s="35"/>
      <c r="K21" s="35"/>
      <c r="L21" s="35"/>
    </row>
    <row r="22" spans="1:16" s="42" customFormat="1" ht="25.5" x14ac:dyDescent="0.25">
      <c r="A22" s="150" t="s">
        <v>269</v>
      </c>
      <c r="B22" s="97"/>
      <c r="C22" s="97"/>
      <c r="D22" s="98"/>
      <c r="E22" s="99"/>
      <c r="F22" s="99"/>
      <c r="G22" s="99"/>
      <c r="H22" s="100" t="str">
        <f>H9</f>
        <v>2025 Availabilities</v>
      </c>
      <c r="I22" s="101"/>
      <c r="J22" s="102"/>
      <c r="K22" s="103"/>
      <c r="L22" s="104"/>
    </row>
    <row r="23" spans="1:16" ht="21" customHeight="1" x14ac:dyDescent="0.2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22"/>
    </row>
    <row r="24" spans="1:16" ht="21" customHeight="1" x14ac:dyDescent="0.25">
      <c r="A24" s="157"/>
      <c r="B24" s="141"/>
      <c r="C24" s="209"/>
      <c r="D24" s="142" t="s">
        <v>273</v>
      </c>
      <c r="E24" s="143"/>
      <c r="F24" s="144"/>
      <c r="G24" s="144"/>
      <c r="H24" s="145"/>
      <c r="I24" s="146"/>
      <c r="J24" s="146"/>
      <c r="K24" s="147"/>
      <c r="L24" s="206"/>
      <c r="M24" s="223">
        <v>2</v>
      </c>
    </row>
    <row r="25" spans="1:16" ht="21" customHeight="1" x14ac:dyDescent="0.25">
      <c r="A25" s="158" t="str">
        <f>IFERROR(IF(HLOOKUP($L$7,RangeTeachingAreas,M25,FALSE)=0,"",HLOOKUP($L$7,RangeTeachingAreas,M25,FALSE)),"")</f>
        <v/>
      </c>
      <c r="B25" s="43" t="str">
        <f>IFERROR(IF(VLOOKUP($A25,TableHandbook[],2,FALSE)=0,"",VLOOKUP($A25,TableHandbook[],2,FALSE)),"")</f>
        <v/>
      </c>
      <c r="C25" s="200"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22">
        <v>3</v>
      </c>
    </row>
    <row r="26" spans="1:16" ht="21" customHeight="1" x14ac:dyDescent="0.25">
      <c r="A26" s="158" t="str">
        <f>IFERROR(IF(HLOOKUP($L$7,RangeTeachingAreas,M26,FALSE)=0,"",HLOOKUP($L$7,RangeTeachingAreas,M26,FALSE)),"")</f>
        <v/>
      </c>
      <c r="B26" s="43" t="str">
        <f>IFERROR(IF(VLOOKUP($A26,TableHandbook[],2,FALSE)=0,"",VLOOKUP($A26,TableHandbook[],2,FALSE)),"")</f>
        <v/>
      </c>
      <c r="C26" s="200"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22">
        <v>4</v>
      </c>
    </row>
    <row r="27" spans="1:16" ht="13.5" customHeight="1" x14ac:dyDescent="0.25">
      <c r="A27" s="175"/>
      <c r="B27" s="176"/>
      <c r="C27" s="177"/>
      <c r="D27" s="177"/>
      <c r="E27" s="178"/>
      <c r="F27" s="179"/>
      <c r="G27" s="179"/>
      <c r="H27" s="159"/>
      <c r="I27" s="159"/>
      <c r="J27" s="159"/>
      <c r="K27" s="159"/>
      <c r="L27" s="160"/>
      <c r="M27" s="222"/>
    </row>
    <row r="28" spans="1:16" ht="18" x14ac:dyDescent="0.25">
      <c r="A28" s="65" t="s">
        <v>32</v>
      </c>
      <c r="B28" s="65"/>
      <c r="C28" s="65"/>
      <c r="D28" s="65"/>
      <c r="E28" s="65"/>
      <c r="F28" s="65"/>
      <c r="G28" s="65"/>
      <c r="H28" s="65"/>
      <c r="I28" s="65"/>
      <c r="J28" s="65"/>
      <c r="K28" s="65"/>
      <c r="L28" s="65"/>
    </row>
    <row r="29" spans="1:16" s="38" customFormat="1" ht="17.25" x14ac:dyDescent="0.2">
      <c r="A29" s="32" t="s">
        <v>33</v>
      </c>
      <c r="B29" s="32"/>
      <c r="C29" s="32"/>
      <c r="D29" s="33"/>
      <c r="E29" s="33"/>
      <c r="F29" s="33"/>
      <c r="G29" s="33"/>
      <c r="H29" s="33"/>
      <c r="I29" s="33"/>
      <c r="J29" s="33"/>
      <c r="K29" s="33"/>
      <c r="L29" s="33"/>
      <c r="M29" s="224"/>
      <c r="N29" s="224"/>
      <c r="O29" s="224"/>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D7" sqref="D7"/>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7" t="s">
        <v>274</v>
      </c>
    </row>
    <row r="3" spans="1:16" x14ac:dyDescent="0.25">
      <c r="G3" s="165" t="s">
        <v>275</v>
      </c>
      <c r="H3" s="77">
        <v>1</v>
      </c>
      <c r="I3" s="79"/>
      <c r="J3" s="78" t="s">
        <v>276</v>
      </c>
      <c r="K3" s="79"/>
      <c r="L3" s="78" t="s">
        <v>277</v>
      </c>
      <c r="M3" s="79"/>
      <c r="N3" s="78" t="s">
        <v>278</v>
      </c>
      <c r="O3" s="79"/>
      <c r="P3" s="78" t="s">
        <v>279</v>
      </c>
    </row>
    <row r="4" spans="1:16" x14ac:dyDescent="0.25">
      <c r="D4" s="135" t="s">
        <v>280</v>
      </c>
      <c r="E4" s="135"/>
      <c r="G4" s="68"/>
      <c r="H4" s="80">
        <v>2</v>
      </c>
      <c r="I4" s="90" t="s">
        <v>74</v>
      </c>
      <c r="J4" s="94" t="s">
        <v>281</v>
      </c>
      <c r="K4" s="90" t="s">
        <v>76</v>
      </c>
      <c r="L4" s="94" t="s">
        <v>282</v>
      </c>
      <c r="M4" s="90" t="s">
        <v>78</v>
      </c>
      <c r="N4" s="94" t="s">
        <v>75</v>
      </c>
      <c r="O4" s="90" t="s">
        <v>79</v>
      </c>
      <c r="P4" s="94" t="s">
        <v>282</v>
      </c>
    </row>
    <row r="5" spans="1:16" x14ac:dyDescent="0.25">
      <c r="A5" s="70" t="s">
        <v>283</v>
      </c>
      <c r="D5" s="136" t="s">
        <v>284</v>
      </c>
      <c r="E5" s="154" t="s">
        <v>285</v>
      </c>
      <c r="G5" s="68"/>
      <c r="H5" s="80">
        <v>3</v>
      </c>
      <c r="I5" s="91" t="s">
        <v>74</v>
      </c>
      <c r="J5" s="95" t="s">
        <v>75</v>
      </c>
      <c r="K5" s="91" t="s">
        <v>76</v>
      </c>
      <c r="L5" s="95" t="s">
        <v>281</v>
      </c>
      <c r="M5" s="91" t="s">
        <v>78</v>
      </c>
      <c r="N5" s="95" t="s">
        <v>262</v>
      </c>
      <c r="O5" s="91" t="s">
        <v>79</v>
      </c>
      <c r="P5" s="128" t="s">
        <v>286</v>
      </c>
    </row>
    <row r="6" spans="1:16" x14ac:dyDescent="0.25">
      <c r="A6" t="s">
        <v>284</v>
      </c>
      <c r="B6" t="s">
        <v>287</v>
      </c>
      <c r="D6" s="137"/>
      <c r="E6" s="155" t="s">
        <v>266</v>
      </c>
      <c r="G6" s="68"/>
      <c r="H6" s="80">
        <v>4</v>
      </c>
      <c r="I6" s="91" t="s">
        <v>76</v>
      </c>
      <c r="J6" s="95" t="s">
        <v>282</v>
      </c>
      <c r="K6" s="91" t="s">
        <v>78</v>
      </c>
      <c r="L6" s="95" t="s">
        <v>75</v>
      </c>
      <c r="M6" s="91" t="s">
        <v>79</v>
      </c>
      <c r="N6" s="95" t="s">
        <v>282</v>
      </c>
      <c r="O6" s="91" t="s">
        <v>74</v>
      </c>
      <c r="P6" s="95" t="s">
        <v>281</v>
      </c>
    </row>
    <row r="7" spans="1:16" x14ac:dyDescent="0.25">
      <c r="A7" t="s">
        <v>266</v>
      </c>
      <c r="B7" t="s">
        <v>288</v>
      </c>
      <c r="D7" s="137"/>
      <c r="E7" s="155" t="s">
        <v>289</v>
      </c>
      <c r="G7" s="68"/>
      <c r="H7" s="80">
        <v>5</v>
      </c>
      <c r="I7" s="91" t="s">
        <v>76</v>
      </c>
      <c r="J7" s="95" t="s">
        <v>290</v>
      </c>
      <c r="K7" s="91" t="s">
        <v>78</v>
      </c>
      <c r="L7" s="95" t="s">
        <v>262</v>
      </c>
      <c r="M7" s="91" t="s">
        <v>79</v>
      </c>
      <c r="N7" s="128" t="s">
        <v>286</v>
      </c>
      <c r="O7" s="91" t="s">
        <v>74</v>
      </c>
      <c r="P7" s="95" t="s">
        <v>75</v>
      </c>
    </row>
    <row r="8" spans="1:16" x14ac:dyDescent="0.25">
      <c r="A8" t="s">
        <v>289</v>
      </c>
      <c r="B8" t="s">
        <v>291</v>
      </c>
      <c r="D8" s="137"/>
      <c r="E8" s="155" t="s">
        <v>268</v>
      </c>
      <c r="G8" s="68"/>
      <c r="H8" s="80">
        <v>6</v>
      </c>
      <c r="I8" s="91" t="s">
        <v>78</v>
      </c>
      <c r="J8" s="95" t="s">
        <v>262</v>
      </c>
      <c r="K8" s="91" t="s">
        <v>79</v>
      </c>
      <c r="L8" s="128" t="s">
        <v>286</v>
      </c>
      <c r="M8" s="91" t="s">
        <v>74</v>
      </c>
      <c r="N8" s="95" t="s">
        <v>281</v>
      </c>
      <c r="O8" s="91" t="s">
        <v>76</v>
      </c>
      <c r="P8" s="95" t="s">
        <v>290</v>
      </c>
    </row>
    <row r="9" spans="1:16" x14ac:dyDescent="0.25">
      <c r="A9" t="s">
        <v>268</v>
      </c>
      <c r="B9" t="s">
        <v>292</v>
      </c>
      <c r="D9" s="137"/>
      <c r="E9" s="155" t="s">
        <v>293</v>
      </c>
      <c r="G9" s="68"/>
      <c r="H9" s="80">
        <v>7</v>
      </c>
      <c r="I9" s="91" t="s">
        <v>78</v>
      </c>
      <c r="J9" s="95" t="s">
        <v>294</v>
      </c>
      <c r="K9" s="91" t="s">
        <v>79</v>
      </c>
      <c r="L9" s="129" t="s">
        <v>295</v>
      </c>
      <c r="M9" s="91" t="s">
        <v>74</v>
      </c>
      <c r="N9" s="95" t="s">
        <v>290</v>
      </c>
      <c r="O9" s="91" t="s">
        <v>76</v>
      </c>
      <c r="P9" s="129" t="s">
        <v>295</v>
      </c>
    </row>
    <row r="10" spans="1:16" x14ac:dyDescent="0.25">
      <c r="A10" t="s">
        <v>293</v>
      </c>
      <c r="B10" t="s">
        <v>296</v>
      </c>
      <c r="D10" s="137"/>
      <c r="E10" s="155" t="s">
        <v>297</v>
      </c>
      <c r="G10" s="68"/>
      <c r="H10" s="80">
        <v>8</v>
      </c>
      <c r="I10" s="91" t="s">
        <v>79</v>
      </c>
      <c r="J10" s="128" t="s">
        <v>286</v>
      </c>
      <c r="K10" s="91" t="s">
        <v>74</v>
      </c>
      <c r="L10" s="95" t="s">
        <v>96</v>
      </c>
      <c r="M10" s="91" t="s">
        <v>76</v>
      </c>
      <c r="N10" s="95" t="s">
        <v>294</v>
      </c>
      <c r="O10" s="91" t="s">
        <v>78</v>
      </c>
      <c r="P10" s="95" t="s">
        <v>262</v>
      </c>
    </row>
    <row r="11" spans="1:16" x14ac:dyDescent="0.25">
      <c r="A11" t="s">
        <v>297</v>
      </c>
      <c r="B11" t="s">
        <v>298</v>
      </c>
      <c r="D11" s="138"/>
      <c r="E11" s="156" t="s">
        <v>299</v>
      </c>
      <c r="G11" s="68"/>
      <c r="H11" s="80">
        <v>9</v>
      </c>
      <c r="I11" s="91" t="s">
        <v>79</v>
      </c>
      <c r="J11" s="129" t="s">
        <v>295</v>
      </c>
      <c r="K11" s="93" t="s">
        <v>74</v>
      </c>
      <c r="L11" s="95" t="s">
        <v>290</v>
      </c>
      <c r="M11" s="91" t="s">
        <v>76</v>
      </c>
      <c r="N11" s="129" t="s">
        <v>295</v>
      </c>
      <c r="O11" s="93" t="s">
        <v>78</v>
      </c>
      <c r="P11" s="95" t="s">
        <v>294</v>
      </c>
    </row>
    <row r="12" spans="1:16" x14ac:dyDescent="0.25">
      <c r="A12" t="s">
        <v>299</v>
      </c>
      <c r="B12" t="s">
        <v>300</v>
      </c>
      <c r="D12" s="136" t="s">
        <v>288</v>
      </c>
      <c r="E12" s="154" t="s">
        <v>301</v>
      </c>
      <c r="G12" s="68"/>
      <c r="H12" s="80">
        <v>10</v>
      </c>
      <c r="I12" s="90" t="s">
        <v>110</v>
      </c>
      <c r="J12" s="94" t="s">
        <v>302</v>
      </c>
      <c r="K12" s="90" t="s">
        <v>111</v>
      </c>
      <c r="L12" s="94" t="s">
        <v>294</v>
      </c>
      <c r="M12" s="90" t="s">
        <v>112</v>
      </c>
      <c r="N12" s="94" t="s">
        <v>96</v>
      </c>
      <c r="O12" s="90" t="s">
        <v>113</v>
      </c>
      <c r="P12" s="94" t="s">
        <v>122</v>
      </c>
    </row>
    <row r="13" spans="1:16" x14ac:dyDescent="0.25">
      <c r="D13" s="137"/>
      <c r="E13" s="155" t="s">
        <v>303</v>
      </c>
      <c r="G13" s="68"/>
      <c r="H13" s="80">
        <v>11</v>
      </c>
      <c r="I13" s="91" t="s">
        <v>110</v>
      </c>
      <c r="J13" s="95" t="s">
        <v>120</v>
      </c>
      <c r="K13" s="91" t="s">
        <v>111</v>
      </c>
      <c r="L13" s="128" t="s">
        <v>304</v>
      </c>
      <c r="M13" s="91" t="s">
        <v>112</v>
      </c>
      <c r="N13" s="95" t="s">
        <v>95</v>
      </c>
      <c r="O13" s="91" t="s">
        <v>113</v>
      </c>
      <c r="P13" s="128" t="s">
        <v>304</v>
      </c>
    </row>
    <row r="14" spans="1:16" x14ac:dyDescent="0.25">
      <c r="A14" s="70" t="s">
        <v>305</v>
      </c>
      <c r="D14" s="137"/>
      <c r="E14" s="155" t="s">
        <v>289</v>
      </c>
      <c r="G14" s="68"/>
      <c r="H14" s="80">
        <v>12</v>
      </c>
      <c r="I14" s="91" t="s">
        <v>111</v>
      </c>
      <c r="J14" s="128" t="s">
        <v>304</v>
      </c>
      <c r="K14" s="91" t="s">
        <v>112</v>
      </c>
      <c r="L14" s="95" t="s">
        <v>95</v>
      </c>
      <c r="M14" s="91" t="s">
        <v>113</v>
      </c>
      <c r="N14" s="95" t="s">
        <v>122</v>
      </c>
      <c r="O14" s="91" t="s">
        <v>110</v>
      </c>
      <c r="P14" s="95" t="s">
        <v>302</v>
      </c>
    </row>
    <row r="15" spans="1:16" x14ac:dyDescent="0.25">
      <c r="A15" t="s">
        <v>306</v>
      </c>
      <c r="B15" t="s">
        <v>287</v>
      </c>
      <c r="D15" s="137"/>
      <c r="E15" s="155" t="s">
        <v>268</v>
      </c>
      <c r="G15" s="68"/>
      <c r="H15" s="80">
        <v>13</v>
      </c>
      <c r="I15" s="91" t="s">
        <v>111</v>
      </c>
      <c r="J15" s="129" t="s">
        <v>307</v>
      </c>
      <c r="K15" s="91" t="s">
        <v>112</v>
      </c>
      <c r="L15" s="95" t="s">
        <v>120</v>
      </c>
      <c r="M15" s="91" t="s">
        <v>113</v>
      </c>
      <c r="N15" s="128" t="s">
        <v>304</v>
      </c>
      <c r="O15" s="91" t="s">
        <v>110</v>
      </c>
      <c r="P15" s="95" t="s">
        <v>120</v>
      </c>
    </row>
    <row r="16" spans="1:16" x14ac:dyDescent="0.25">
      <c r="A16" t="s">
        <v>266</v>
      </c>
      <c r="B16" t="s">
        <v>288</v>
      </c>
      <c r="D16" s="137"/>
      <c r="E16" s="155" t="s">
        <v>293</v>
      </c>
      <c r="G16" s="68"/>
      <c r="H16" s="80">
        <v>14</v>
      </c>
      <c r="I16" s="91" t="s">
        <v>112</v>
      </c>
      <c r="J16" s="95" t="s">
        <v>96</v>
      </c>
      <c r="K16" s="91" t="s">
        <v>113</v>
      </c>
      <c r="L16" s="95" t="s">
        <v>122</v>
      </c>
      <c r="M16" s="91" t="s">
        <v>110</v>
      </c>
      <c r="N16" s="95" t="s">
        <v>302</v>
      </c>
      <c r="O16" s="91" t="s">
        <v>111</v>
      </c>
      <c r="P16" s="95" t="s">
        <v>95</v>
      </c>
    </row>
    <row r="17" spans="1:24" x14ac:dyDescent="0.25">
      <c r="A17" t="s">
        <v>303</v>
      </c>
      <c r="B17" t="s">
        <v>308</v>
      </c>
      <c r="D17" s="137"/>
      <c r="E17" s="155" t="s">
        <v>297</v>
      </c>
      <c r="G17" s="68"/>
      <c r="H17" s="80">
        <v>15</v>
      </c>
      <c r="I17" s="91" t="s">
        <v>112</v>
      </c>
      <c r="J17" s="95" t="s">
        <v>95</v>
      </c>
      <c r="K17" s="91" t="s">
        <v>113</v>
      </c>
      <c r="L17" s="129" t="s">
        <v>307</v>
      </c>
      <c r="M17" s="91" t="s">
        <v>110</v>
      </c>
      <c r="N17" s="95" t="s">
        <v>120</v>
      </c>
      <c r="O17" s="91" t="s">
        <v>111</v>
      </c>
      <c r="P17" s="129" t="s">
        <v>307</v>
      </c>
    </row>
    <row r="18" spans="1:24" x14ac:dyDescent="0.25">
      <c r="A18" t="s">
        <v>289</v>
      </c>
      <c r="B18" t="s">
        <v>291</v>
      </c>
      <c r="D18" s="138"/>
      <c r="E18" s="156" t="s">
        <v>299</v>
      </c>
      <c r="G18" s="68"/>
      <c r="H18" s="80">
        <v>16</v>
      </c>
      <c r="I18" s="91" t="s">
        <v>113</v>
      </c>
      <c r="J18" s="95" t="s">
        <v>122</v>
      </c>
      <c r="K18" s="91" t="s">
        <v>110</v>
      </c>
      <c r="L18" s="95" t="s">
        <v>302</v>
      </c>
      <c r="M18" s="91" t="s">
        <v>111</v>
      </c>
      <c r="N18" s="129" t="s">
        <v>307</v>
      </c>
      <c r="O18" s="91" t="s">
        <v>112</v>
      </c>
      <c r="P18" s="95" t="s">
        <v>96</v>
      </c>
    </row>
    <row r="19" spans="1:24" x14ac:dyDescent="0.25">
      <c r="A19" t="s">
        <v>309</v>
      </c>
      <c r="B19" t="s">
        <v>308</v>
      </c>
      <c r="D19" s="136" t="s">
        <v>291</v>
      </c>
      <c r="E19" s="154" t="s">
        <v>301</v>
      </c>
      <c r="G19" s="68"/>
      <c r="H19" s="80">
        <v>17</v>
      </c>
      <c r="I19" s="93" t="s">
        <v>113</v>
      </c>
      <c r="J19" s="92" t="s">
        <v>129</v>
      </c>
      <c r="K19" s="93" t="s">
        <v>110</v>
      </c>
      <c r="L19" s="92" t="s">
        <v>129</v>
      </c>
      <c r="M19" s="93" t="s">
        <v>111</v>
      </c>
      <c r="N19" s="92" t="s">
        <v>129</v>
      </c>
      <c r="O19" s="93" t="s">
        <v>112</v>
      </c>
      <c r="P19" s="92" t="s">
        <v>129</v>
      </c>
    </row>
    <row r="20" spans="1:24" x14ac:dyDescent="0.25">
      <c r="A20" t="s">
        <v>268</v>
      </c>
      <c r="B20" t="s">
        <v>292</v>
      </c>
      <c r="D20" s="137"/>
      <c r="E20" s="155" t="s">
        <v>309</v>
      </c>
      <c r="G20" s="68"/>
    </row>
    <row r="21" spans="1:24" x14ac:dyDescent="0.25">
      <c r="A21" t="s">
        <v>310</v>
      </c>
      <c r="B21" t="s">
        <v>308</v>
      </c>
      <c r="D21" s="137"/>
      <c r="E21" s="155" t="s">
        <v>266</v>
      </c>
      <c r="G21" s="68"/>
    </row>
    <row r="22" spans="1:24" x14ac:dyDescent="0.25">
      <c r="A22" t="s">
        <v>293</v>
      </c>
      <c r="B22" t="s">
        <v>296</v>
      </c>
      <c r="D22" s="137"/>
      <c r="E22" s="155" t="s">
        <v>268</v>
      </c>
      <c r="G22" s="165" t="s">
        <v>311</v>
      </c>
      <c r="H22" s="77">
        <v>1</v>
      </c>
      <c r="I22" s="140"/>
      <c r="J22" s="140" t="s">
        <v>288</v>
      </c>
      <c r="K22" s="140" t="s">
        <v>291</v>
      </c>
      <c r="L22" s="140" t="s">
        <v>292</v>
      </c>
      <c r="M22" s="140" t="s">
        <v>296</v>
      </c>
      <c r="N22" s="140" t="s">
        <v>298</v>
      </c>
      <c r="O22" s="140" t="s">
        <v>300</v>
      </c>
      <c r="P22" s="140" t="s">
        <v>308</v>
      </c>
    </row>
    <row r="23" spans="1:24" x14ac:dyDescent="0.25">
      <c r="A23" t="s">
        <v>312</v>
      </c>
      <c r="B23" t="s">
        <v>308</v>
      </c>
      <c r="D23" s="137"/>
      <c r="E23" s="155" t="s">
        <v>293</v>
      </c>
      <c r="H23" s="80">
        <v>2</v>
      </c>
      <c r="I23" s="130"/>
      <c r="J23" s="130" t="s">
        <v>313</v>
      </c>
      <c r="K23" s="130" t="s">
        <v>313</v>
      </c>
      <c r="L23" s="130" t="s">
        <v>313</v>
      </c>
      <c r="M23" s="130" t="s">
        <v>313</v>
      </c>
      <c r="N23" s="130" t="s">
        <v>313</v>
      </c>
      <c r="O23" s="130" t="s">
        <v>313</v>
      </c>
      <c r="P23" s="130" t="s">
        <v>313</v>
      </c>
    </row>
    <row r="24" spans="1:24" x14ac:dyDescent="0.25">
      <c r="A24" t="s">
        <v>297</v>
      </c>
      <c r="B24" t="s">
        <v>298</v>
      </c>
      <c r="D24" s="137"/>
      <c r="E24" s="155" t="s">
        <v>297</v>
      </c>
      <c r="H24" s="80">
        <v>3</v>
      </c>
      <c r="I24" s="131" t="s">
        <v>314</v>
      </c>
      <c r="J24" s="131" t="s">
        <v>315</v>
      </c>
      <c r="K24" s="131" t="s">
        <v>316</v>
      </c>
      <c r="L24" s="131" t="s">
        <v>317</v>
      </c>
      <c r="M24" s="131" t="s">
        <v>318</v>
      </c>
      <c r="N24" s="131" t="s">
        <v>319</v>
      </c>
      <c r="O24" s="131" t="s">
        <v>320</v>
      </c>
      <c r="P24" s="131" t="s">
        <v>183</v>
      </c>
    </row>
    <row r="25" spans="1:24" x14ac:dyDescent="0.25">
      <c r="A25" t="s">
        <v>321</v>
      </c>
      <c r="B25" t="s">
        <v>308</v>
      </c>
      <c r="D25" s="138"/>
      <c r="E25" s="156" t="s">
        <v>299</v>
      </c>
      <c r="H25" s="80">
        <v>4</v>
      </c>
      <c r="I25" s="132" t="s">
        <v>322</v>
      </c>
      <c r="J25" s="132" t="s">
        <v>323</v>
      </c>
      <c r="K25" s="132" t="s">
        <v>324</v>
      </c>
      <c r="L25" s="132" t="s">
        <v>325</v>
      </c>
      <c r="M25" s="132" t="s">
        <v>326</v>
      </c>
      <c r="N25" s="132" t="s">
        <v>327</v>
      </c>
      <c r="O25" s="132" t="s">
        <v>328</v>
      </c>
      <c r="P25" s="132" t="s">
        <v>183</v>
      </c>
    </row>
    <row r="26" spans="1:24" x14ac:dyDescent="0.25">
      <c r="A26" t="s">
        <v>299</v>
      </c>
      <c r="B26" t="s">
        <v>300</v>
      </c>
      <c r="D26" s="136" t="s">
        <v>292</v>
      </c>
      <c r="E26" s="154" t="s">
        <v>301</v>
      </c>
      <c r="H26" s="80">
        <v>5</v>
      </c>
      <c r="I26" s="131"/>
      <c r="J26" s="131" t="s">
        <v>329</v>
      </c>
      <c r="K26" s="131" t="s">
        <v>329</v>
      </c>
      <c r="L26" s="131" t="s">
        <v>329</v>
      </c>
      <c r="M26" s="131" t="s">
        <v>329</v>
      </c>
      <c r="N26" s="131" t="s">
        <v>329</v>
      </c>
      <c r="O26" s="131" t="s">
        <v>329</v>
      </c>
      <c r="P26" s="131" t="s">
        <v>329</v>
      </c>
    </row>
    <row r="27" spans="1:24" x14ac:dyDescent="0.25">
      <c r="A27" t="s">
        <v>330</v>
      </c>
      <c r="B27" t="s">
        <v>308</v>
      </c>
      <c r="D27" s="137"/>
      <c r="E27" s="155"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25">
      <c r="D28" s="137"/>
      <c r="E28" s="155"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25">
      <c r="A29" s="70" t="s">
        <v>334</v>
      </c>
      <c r="D29" s="137"/>
      <c r="E29" s="155" t="s">
        <v>289</v>
      </c>
    </row>
    <row r="30" spans="1:24" x14ac:dyDescent="0.25">
      <c r="A30" t="s">
        <v>272</v>
      </c>
      <c r="B30" t="s">
        <v>287</v>
      </c>
      <c r="D30" s="137"/>
      <c r="E30" s="155" t="s">
        <v>293</v>
      </c>
    </row>
    <row r="31" spans="1:24" x14ac:dyDescent="0.25">
      <c r="A31" t="s">
        <v>266</v>
      </c>
      <c r="B31" t="s">
        <v>288</v>
      </c>
      <c r="D31" s="137"/>
      <c r="E31" s="155" t="s">
        <v>297</v>
      </c>
      <c r="G31" s="165"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25">
      <c r="A32" t="s">
        <v>289</v>
      </c>
      <c r="B32" t="s">
        <v>291</v>
      </c>
      <c r="D32" s="138"/>
      <c r="E32" s="156" t="s">
        <v>299</v>
      </c>
      <c r="G32" s="68"/>
      <c r="H32" s="80">
        <v>2</v>
      </c>
      <c r="I32" s="90" t="s">
        <v>74</v>
      </c>
      <c r="J32" s="94" t="s">
        <v>92</v>
      </c>
      <c r="K32" s="90"/>
      <c r="L32" s="173" t="s">
        <v>135</v>
      </c>
      <c r="M32" s="90"/>
      <c r="N32" s="173" t="s">
        <v>135</v>
      </c>
      <c r="O32" s="90"/>
      <c r="P32" s="173" t="s">
        <v>135</v>
      </c>
      <c r="Q32" s="90" t="s">
        <v>74</v>
      </c>
      <c r="R32" s="94" t="s">
        <v>281</v>
      </c>
      <c r="S32" s="90"/>
      <c r="T32" s="173" t="s">
        <v>135</v>
      </c>
      <c r="U32" s="90"/>
      <c r="V32" s="173" t="s">
        <v>135</v>
      </c>
      <c r="W32" s="90"/>
      <c r="X32" s="173" t="s">
        <v>135</v>
      </c>
    </row>
    <row r="33" spans="1:24" x14ac:dyDescent="0.25">
      <c r="A33" t="s">
        <v>268</v>
      </c>
      <c r="B33" t="s">
        <v>292</v>
      </c>
      <c r="D33" s="136" t="s">
        <v>296</v>
      </c>
      <c r="E33" s="154"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25">
      <c r="A34" t="s">
        <v>293</v>
      </c>
      <c r="B34" t="s">
        <v>296</v>
      </c>
      <c r="D34" s="137"/>
      <c r="E34" s="155"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25">
      <c r="A35" t="s">
        <v>297</v>
      </c>
      <c r="B35" t="s">
        <v>298</v>
      </c>
      <c r="D35" s="137"/>
      <c r="E35" s="155"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25">
      <c r="A36" t="s">
        <v>299</v>
      </c>
      <c r="B36" t="s">
        <v>300</v>
      </c>
      <c r="D36" s="137"/>
      <c r="E36" s="155"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25">
      <c r="D37" s="137"/>
      <c r="E37" s="155"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25">
      <c r="D38" s="137"/>
      <c r="E38" s="155"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25">
      <c r="D39" s="138"/>
      <c r="E39" s="156"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25">
      <c r="D40" s="136" t="s">
        <v>298</v>
      </c>
      <c r="E40" s="154" t="s">
        <v>301</v>
      </c>
    </row>
    <row r="41" spans="1:24" x14ac:dyDescent="0.25">
      <c r="D41" s="137"/>
      <c r="E41" s="155" t="s">
        <v>321</v>
      </c>
    </row>
    <row r="42" spans="1:24" x14ac:dyDescent="0.25">
      <c r="D42" s="137"/>
      <c r="E42" s="155" t="s">
        <v>266</v>
      </c>
      <c r="G42" s="165"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25">
      <c r="D43" s="137"/>
      <c r="E43" s="155" t="s">
        <v>289</v>
      </c>
      <c r="G43" s="68"/>
      <c r="H43" s="80">
        <v>2</v>
      </c>
      <c r="I43" s="90" t="s">
        <v>74</v>
      </c>
      <c r="J43" s="94" t="s">
        <v>92</v>
      </c>
      <c r="K43" s="90"/>
      <c r="L43" s="173" t="s">
        <v>135</v>
      </c>
      <c r="M43" s="90"/>
      <c r="N43" s="173" t="s">
        <v>135</v>
      </c>
      <c r="O43" s="90"/>
      <c r="P43" s="173" t="s">
        <v>135</v>
      </c>
      <c r="Q43" s="90" t="s">
        <v>74</v>
      </c>
      <c r="R43" s="94" t="s">
        <v>281</v>
      </c>
      <c r="S43" s="90"/>
      <c r="T43" s="173" t="s">
        <v>135</v>
      </c>
      <c r="U43" s="90"/>
      <c r="V43" s="173" t="s">
        <v>135</v>
      </c>
      <c r="W43" s="90"/>
      <c r="X43" s="173" t="s">
        <v>135</v>
      </c>
    </row>
    <row r="44" spans="1:24" x14ac:dyDescent="0.25">
      <c r="D44" s="137"/>
      <c r="E44" s="155"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25">
      <c r="D45" s="137"/>
      <c r="E45" s="155"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25">
      <c r="D46" s="138"/>
      <c r="E46" s="156"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25">
      <c r="D47" s="136" t="s">
        <v>300</v>
      </c>
      <c r="E47" s="154"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25">
      <c r="D48" s="137"/>
      <c r="E48" s="155"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25">
      <c r="D49" s="137"/>
      <c r="E49" s="155"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25">
      <c r="D50" s="137"/>
      <c r="E50" s="155"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25">
      <c r="D51" s="137"/>
      <c r="E51" s="155" t="s">
        <v>268</v>
      </c>
    </row>
    <row r="52" spans="4:24" x14ac:dyDescent="0.25">
      <c r="D52" s="137"/>
      <c r="E52" s="155" t="s">
        <v>293</v>
      </c>
    </row>
    <row r="53" spans="4:24" x14ac:dyDescent="0.25">
      <c r="D53" s="138"/>
      <c r="E53" s="156"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7" sqref="D7"/>
      <selection pane="topRight" activeCell="D7" sqref="D7"/>
      <selection pane="bottomLeft" activeCell="D7" sqref="D7"/>
      <selection pane="bottomRight" activeCell="D7" sqref="D7"/>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35">
        <f>COLUMN()</f>
        <v>1</v>
      </c>
      <c r="B1" s="235">
        <f>COLUMN()</f>
        <v>2</v>
      </c>
      <c r="C1" s="235">
        <f>COLUMN()</f>
        <v>3</v>
      </c>
      <c r="D1" s="235">
        <f>COLUMN()</f>
        <v>4</v>
      </c>
      <c r="E1" s="235">
        <f>COLUMN()</f>
        <v>5</v>
      </c>
      <c r="F1" s="235">
        <f>COLUMN()</f>
        <v>6</v>
      </c>
      <c r="G1" s="235">
        <f>COLUMN()</f>
        <v>7</v>
      </c>
      <c r="H1" s="235">
        <f>COLUMN()</f>
        <v>8</v>
      </c>
      <c r="I1" s="235">
        <f>COLUMN()</f>
        <v>9</v>
      </c>
      <c r="J1" s="235">
        <f>COLUMN()</f>
        <v>10</v>
      </c>
      <c r="K1" s="235">
        <f>COLUMN()</f>
        <v>11</v>
      </c>
      <c r="L1" s="235">
        <f>COLUMN()</f>
        <v>12</v>
      </c>
      <c r="M1" s="235">
        <f>COLUMN()</f>
        <v>13</v>
      </c>
      <c r="N1" s="235">
        <f>COLUMN()</f>
        <v>14</v>
      </c>
      <c r="O1" s="235">
        <f>COLUMN()</f>
        <v>15</v>
      </c>
      <c r="P1" s="235">
        <f>COLUMN()</f>
        <v>16</v>
      </c>
      <c r="Q1" s="235">
        <f>COLUMN()</f>
        <v>17</v>
      </c>
      <c r="R1" s="235">
        <f>COLUMN()</f>
        <v>18</v>
      </c>
      <c r="S1" s="235">
        <f>COLUMN()</f>
        <v>19</v>
      </c>
      <c r="T1" s="235">
        <f>COLUMN()</f>
        <v>20</v>
      </c>
      <c r="U1" s="235">
        <f>COLUMN()</f>
        <v>21</v>
      </c>
      <c r="V1" s="235">
        <f>COLUMN()</f>
        <v>22</v>
      </c>
      <c r="W1" s="235">
        <f>COLUMN()</f>
        <v>23</v>
      </c>
      <c r="X1" s="235">
        <f>COLUMN()</f>
        <v>24</v>
      </c>
      <c r="Y1" s="235">
        <f>COLUMN()</f>
        <v>25</v>
      </c>
      <c r="Z1" s="235">
        <f>COLUMN()</f>
        <v>26</v>
      </c>
      <c r="AA1" s="235">
        <f>COLUMN()</f>
        <v>27</v>
      </c>
      <c r="AB1" s="235">
        <f>COLUMN()</f>
        <v>28</v>
      </c>
      <c r="AC1" s="235">
        <f>COLUMN()</f>
        <v>29</v>
      </c>
    </row>
    <row r="2" spans="1:29" ht="72" x14ac:dyDescent="0.25">
      <c r="A2" s="236" t="s">
        <v>0</v>
      </c>
      <c r="B2" s="236" t="s">
        <v>1</v>
      </c>
      <c r="C2" s="236" t="s">
        <v>2</v>
      </c>
      <c r="D2" s="236" t="s">
        <v>347</v>
      </c>
      <c r="E2" s="236" t="s">
        <v>5</v>
      </c>
      <c r="F2" s="236" t="s">
        <v>348</v>
      </c>
      <c r="G2" s="238" t="s">
        <v>25</v>
      </c>
      <c r="H2" s="238" t="s">
        <v>26</v>
      </c>
      <c r="I2" s="238" t="s">
        <v>27</v>
      </c>
      <c r="J2" s="238" t="s">
        <v>28</v>
      </c>
      <c r="K2" s="236" t="s">
        <v>349</v>
      </c>
      <c r="L2" s="241" t="s">
        <v>123</v>
      </c>
      <c r="M2" s="238" t="s">
        <v>127</v>
      </c>
      <c r="N2" s="238" t="s">
        <v>128</v>
      </c>
      <c r="O2" s="238" t="s">
        <v>132</v>
      </c>
      <c r="P2" s="241" t="s">
        <v>94</v>
      </c>
      <c r="Q2" s="238" t="s">
        <v>97</v>
      </c>
      <c r="R2" s="238" t="s">
        <v>109</v>
      </c>
      <c r="S2" s="241" t="s">
        <v>89</v>
      </c>
      <c r="T2" s="238" t="s">
        <v>90</v>
      </c>
      <c r="U2" s="238" t="s">
        <v>70</v>
      </c>
      <c r="V2" s="238" t="s">
        <v>82</v>
      </c>
      <c r="W2" s="238" t="s">
        <v>102</v>
      </c>
      <c r="X2" s="238" t="s">
        <v>141</v>
      </c>
      <c r="Y2" s="238" t="s">
        <v>160</v>
      </c>
      <c r="Z2" s="241" t="s">
        <v>117</v>
      </c>
      <c r="AA2" s="238" t="s">
        <v>182</v>
      </c>
      <c r="AB2" s="238" t="s">
        <v>185</v>
      </c>
      <c r="AC2" s="238" t="s">
        <v>187</v>
      </c>
    </row>
    <row r="3" spans="1:29" x14ac:dyDescent="0.25">
      <c r="A3" s="2" t="s">
        <v>183</v>
      </c>
      <c r="B3" s="3"/>
      <c r="C3" s="3"/>
      <c r="D3" s="2" t="s">
        <v>350</v>
      </c>
      <c r="E3" s="3"/>
      <c r="F3" s="237"/>
      <c r="G3" s="239" t="str">
        <f>IFERROR(IF(VLOOKUP(TableHandbook[[#This Row],[UDC]],TableAvailabilities[],2,FALSE)&gt;0,"Y",""),"")</f>
        <v/>
      </c>
      <c r="H3" s="239" t="str">
        <f>IFERROR(IF(VLOOKUP(TableHandbook[[#This Row],[UDC]],TableAvailabilities[],3,FALSE)&gt;0,"Y",""),"")</f>
        <v/>
      </c>
      <c r="I3" s="239" t="str">
        <f>IFERROR(IF(VLOOKUP(TableHandbook[[#This Row],[UDC]],TableAvailabilities[],4,FALSE)&gt;0,"Y",""),"")</f>
        <v/>
      </c>
      <c r="J3" s="239" t="str">
        <f>IFERROR(IF(VLOOKUP(TableHandbook[[#This Row],[UDC]],TableAvailabilities[],5,FALSE)&gt;0,"Y",""),"")</f>
        <v/>
      </c>
      <c r="K3" s="2"/>
      <c r="L3" s="242" t="str">
        <f>IFERROR(VLOOKUP(TableHandbook[[#This Row],[UDC]],TableOMTEACH1[],7,FALSE),"")</f>
        <v/>
      </c>
      <c r="M3" s="240" t="str">
        <f>IFERROR(VLOOKUP(TableHandbook[[#This Row],[UDC]],TableOUMPTCHEC[],7,FALSE),"")</f>
        <v/>
      </c>
      <c r="N3" s="240" t="str">
        <f>IFERROR(VLOOKUP(TableHandbook[[#This Row],[UDC]],TableOUMPTCHPE[],7,FALSE),"")</f>
        <v/>
      </c>
      <c r="O3" s="240" t="str">
        <f>IFERROR(VLOOKUP(TableHandbook[[#This Row],[UDC]],TableOUMPTCHSE[],7,FALSE),"")</f>
        <v/>
      </c>
      <c r="P3" s="242" t="str">
        <f>IFERROR(VLOOKUP(TableHandbook[[#This Row],[UDC]],TableOCTESOL1[],7,FALSE),"")</f>
        <v/>
      </c>
      <c r="Q3" s="240" t="str">
        <f>IFERROR(VLOOKUP(TableHandbook[[#This Row],[UDC]],TableOCTESOL[],7,FALSE),"")</f>
        <v/>
      </c>
      <c r="R3" s="240" t="str">
        <f>IFERROR(VLOOKUP(TableHandbook[[#This Row],[UDC]],TableOMAPLING[],7,FALSE),"")</f>
        <v/>
      </c>
      <c r="S3" s="242" t="str">
        <f>IFERROR(VLOOKUP(TableHandbook[[#This Row],[UDC]],TableOCEDHE1[],7,FALSE),"")</f>
        <v/>
      </c>
      <c r="T3" s="240" t="str">
        <f>IFERROR(VLOOKUP(TableHandbook[[#This Row],[UDC]],TableOCEDHE[],7,FALSE),"")</f>
        <v/>
      </c>
      <c r="U3" s="240" t="str">
        <f>IFERROR(VLOOKUP(TableHandbook[[#This Row],[UDC]],TableOCEDUCS1[],7,FALSE),"")</f>
        <v/>
      </c>
      <c r="V3" s="240" t="str">
        <f>IFERROR(VLOOKUP(TableHandbook[[#This Row],[UDC]],TableOCEDUC[],7,FALSE),"")</f>
        <v/>
      </c>
      <c r="W3" s="240" t="str">
        <f>IFERROR(VLOOKUP(TableHandbook[[#This Row],[UDC]],TableOGEDUC[],7,FALSE),"")</f>
        <v/>
      </c>
      <c r="X3" s="240" t="str">
        <f>IFERROR(VLOOKUP(TableHandbook[[#This Row],[UDC]],TableOUMPEDUPR[],7,FALSE),"")</f>
        <v/>
      </c>
      <c r="Y3" s="240" t="str">
        <f>IFERROR(VLOOKUP(TableHandbook[[#This Row],[UDC]],TableOUMPEDUSC[],7,FALSE),"")</f>
        <v/>
      </c>
      <c r="Z3" s="242" t="str">
        <f>IFERROR(VLOOKUP(TableHandbook[[#This Row],[UDC]],TableOMEDUC[],7,FALSE),"")</f>
        <v/>
      </c>
      <c r="AA3" s="240" t="str">
        <f>IFERROR(VLOOKUP(TableHandbook[[#This Row],[UDC]],TableOSEPCULIN[],7,FALSE),"")</f>
        <v/>
      </c>
      <c r="AB3" s="240" t="str">
        <f>IFERROR(VLOOKUP(TableHandbook[[#This Row],[UDC]],TableOSEPLNTCH[],7,FALSE),"")</f>
        <v/>
      </c>
      <c r="AC3" s="240" t="str">
        <f>IFERROR(VLOOKUP(TableHandbook[[#This Row],[UDC]],TableOSEPSTEME[],7,FALSE),"")</f>
        <v/>
      </c>
    </row>
    <row r="4" spans="1:29" x14ac:dyDescent="0.25">
      <c r="A4" s="2" t="s">
        <v>135</v>
      </c>
      <c r="B4" s="3"/>
      <c r="C4" s="3"/>
      <c r="D4" s="2" t="s">
        <v>351</v>
      </c>
      <c r="E4" s="3"/>
      <c r="F4" s="237"/>
      <c r="G4" s="239" t="str">
        <f>IFERROR(IF(VLOOKUP(TableHandbook[[#This Row],[UDC]],TableAvailabilities[],2,FALSE)&gt;0,"Y",""),"")</f>
        <v/>
      </c>
      <c r="H4" s="239" t="str">
        <f>IFERROR(IF(VLOOKUP(TableHandbook[[#This Row],[UDC]],TableAvailabilities[],3,FALSE)&gt;0,"Y",""),"")</f>
        <v/>
      </c>
      <c r="I4" s="239" t="str">
        <f>IFERROR(IF(VLOOKUP(TableHandbook[[#This Row],[UDC]],TableAvailabilities[],4,FALSE)&gt;0,"Y",""),"")</f>
        <v/>
      </c>
      <c r="J4" s="239" t="str">
        <f>IFERROR(IF(VLOOKUP(TableHandbook[[#This Row],[UDC]],TableAvailabilities[],5,FALSE)&gt;0,"Y",""),"")</f>
        <v/>
      </c>
      <c r="K4" s="2"/>
      <c r="L4" s="242" t="str">
        <f>IFERROR(VLOOKUP(TableHandbook[[#This Row],[UDC]],TableOMTEACH1[],7,FALSE),"")</f>
        <v/>
      </c>
      <c r="M4" s="240" t="str">
        <f>IFERROR(VLOOKUP(TableHandbook[[#This Row],[UDC]],TableOUMPTCHEC[],7,FALSE),"")</f>
        <v/>
      </c>
      <c r="N4" s="240" t="str">
        <f>IFERROR(VLOOKUP(TableHandbook[[#This Row],[UDC]],TableOUMPTCHPE[],7,FALSE),"")</f>
        <v/>
      </c>
      <c r="O4" s="240" t="str">
        <f>IFERROR(VLOOKUP(TableHandbook[[#This Row],[UDC]],TableOUMPTCHSE[],7,FALSE),"")</f>
        <v/>
      </c>
      <c r="P4" s="242" t="str">
        <f>IFERROR(VLOOKUP(TableHandbook[[#This Row],[UDC]],TableOCTESOL1[],7,FALSE),"")</f>
        <v/>
      </c>
      <c r="Q4" s="240" t="str">
        <f>IFERROR(VLOOKUP(TableHandbook[[#This Row],[UDC]],TableOCTESOL[],7,FALSE),"")</f>
        <v/>
      </c>
      <c r="R4" s="240" t="str">
        <f>IFERROR(VLOOKUP(TableHandbook[[#This Row],[UDC]],TableOMAPLING[],7,FALSE),"")</f>
        <v/>
      </c>
      <c r="S4" s="242" t="str">
        <f>IFERROR(VLOOKUP(TableHandbook[[#This Row],[UDC]],TableOCEDHE1[],7,FALSE),"")</f>
        <v/>
      </c>
      <c r="T4" s="240" t="str">
        <f>IFERROR(VLOOKUP(TableHandbook[[#This Row],[UDC]],TableOCEDHE[],7,FALSE),"")</f>
        <v/>
      </c>
      <c r="U4" s="240" t="str">
        <f>IFERROR(VLOOKUP(TableHandbook[[#This Row],[UDC]],TableOCEDUCS1[],7,FALSE),"")</f>
        <v/>
      </c>
      <c r="V4" s="240" t="str">
        <f>IFERROR(VLOOKUP(TableHandbook[[#This Row],[UDC]],TableOCEDUC[],7,FALSE),"")</f>
        <v/>
      </c>
      <c r="W4" s="240" t="str">
        <f>IFERROR(VLOOKUP(TableHandbook[[#This Row],[UDC]],TableOGEDUC[],7,FALSE),"")</f>
        <v/>
      </c>
      <c r="X4" s="240" t="str">
        <f>IFERROR(VLOOKUP(TableHandbook[[#This Row],[UDC]],TableOUMPEDUPR[],7,FALSE),"")</f>
        <v/>
      </c>
      <c r="Y4" s="240" t="str">
        <f>IFERROR(VLOOKUP(TableHandbook[[#This Row],[UDC]],TableOUMPEDUSC[],7,FALSE),"")</f>
        <v/>
      </c>
      <c r="Z4" s="242" t="str">
        <f>IFERROR(VLOOKUP(TableHandbook[[#This Row],[UDC]],TableOMEDUC[],7,FALSE),"")</f>
        <v/>
      </c>
      <c r="AA4" s="240" t="str">
        <f>IFERROR(VLOOKUP(TableHandbook[[#This Row],[UDC]],TableOSEPCULIN[],7,FALSE),"")</f>
        <v/>
      </c>
      <c r="AB4" s="240" t="str">
        <f>IFERROR(VLOOKUP(TableHandbook[[#This Row],[UDC]],TableOSEPLNTCH[],7,FALSE),"")</f>
        <v/>
      </c>
      <c r="AC4" s="240" t="str">
        <f>IFERROR(VLOOKUP(TableHandbook[[#This Row],[UDC]],TableOSEPSTEME[],7,FALSE),"")</f>
        <v/>
      </c>
    </row>
    <row r="5" spans="1:29" x14ac:dyDescent="0.25">
      <c r="A5" s="2" t="s">
        <v>130</v>
      </c>
      <c r="B5" s="3"/>
      <c r="C5" s="3"/>
      <c r="D5" s="2" t="s">
        <v>352</v>
      </c>
      <c r="E5" s="3"/>
      <c r="F5" s="237"/>
      <c r="G5" s="239" t="str">
        <f>IFERROR(IF(VLOOKUP(TableHandbook[[#This Row],[UDC]],TableAvailabilities[],2,FALSE)&gt;0,"Y",""),"")</f>
        <v/>
      </c>
      <c r="H5" s="239" t="str">
        <f>IFERROR(IF(VLOOKUP(TableHandbook[[#This Row],[UDC]],TableAvailabilities[],3,FALSE)&gt;0,"Y",""),"")</f>
        <v/>
      </c>
      <c r="I5" s="239" t="str">
        <f>IFERROR(IF(VLOOKUP(TableHandbook[[#This Row],[UDC]],TableAvailabilities[],4,FALSE)&gt;0,"Y",""),"")</f>
        <v/>
      </c>
      <c r="J5" s="239" t="str">
        <f>IFERROR(IF(VLOOKUP(TableHandbook[[#This Row],[UDC]],TableAvailabilities[],5,FALSE)&gt;0,"Y",""),"")</f>
        <v/>
      </c>
      <c r="K5" s="2"/>
      <c r="L5" s="242" t="str">
        <f>IFERROR(VLOOKUP(TableHandbook[[#This Row],[UDC]],TableOMTEACH1[],7,FALSE),"")</f>
        <v/>
      </c>
      <c r="M5" s="240" t="str">
        <f>IFERROR(VLOOKUP(TableHandbook[[#This Row],[UDC]],TableOUMPTCHEC[],7,FALSE),"")</f>
        <v/>
      </c>
      <c r="N5" s="240" t="str">
        <f>IFERROR(VLOOKUP(TableHandbook[[#This Row],[UDC]],TableOUMPTCHPE[],7,FALSE),"")</f>
        <v/>
      </c>
      <c r="O5" s="240" t="str">
        <f>IFERROR(VLOOKUP(TableHandbook[[#This Row],[UDC]],TableOUMPTCHSE[],7,FALSE),"")</f>
        <v/>
      </c>
      <c r="P5" s="242" t="str">
        <f>IFERROR(VLOOKUP(TableHandbook[[#This Row],[UDC]],TableOCTESOL1[],7,FALSE),"")</f>
        <v/>
      </c>
      <c r="Q5" s="240" t="str">
        <f>IFERROR(VLOOKUP(TableHandbook[[#This Row],[UDC]],TableOCTESOL[],7,FALSE),"")</f>
        <v/>
      </c>
      <c r="R5" s="240" t="str">
        <f>IFERROR(VLOOKUP(TableHandbook[[#This Row],[UDC]],TableOMAPLING[],7,FALSE),"")</f>
        <v/>
      </c>
      <c r="S5" s="242" t="str">
        <f>IFERROR(VLOOKUP(TableHandbook[[#This Row],[UDC]],TableOCEDHE1[],7,FALSE),"")</f>
        <v/>
      </c>
      <c r="T5" s="240" t="str">
        <f>IFERROR(VLOOKUP(TableHandbook[[#This Row],[UDC]],TableOCEDHE[],7,FALSE),"")</f>
        <v/>
      </c>
      <c r="U5" s="240" t="str">
        <f>IFERROR(VLOOKUP(TableHandbook[[#This Row],[UDC]],TableOCEDUCS1[],7,FALSE),"")</f>
        <v/>
      </c>
      <c r="V5" s="240" t="str">
        <f>IFERROR(VLOOKUP(TableHandbook[[#This Row],[UDC]],TableOCEDUC[],7,FALSE),"")</f>
        <v/>
      </c>
      <c r="W5" s="240" t="str">
        <f>IFERROR(VLOOKUP(TableHandbook[[#This Row],[UDC]],TableOGEDUC[],7,FALSE),"")</f>
        <v/>
      </c>
      <c r="X5" s="240" t="str">
        <f>IFERROR(VLOOKUP(TableHandbook[[#This Row],[UDC]],TableOUMPEDUPR[],7,FALSE),"")</f>
        <v/>
      </c>
      <c r="Y5" s="240" t="str">
        <f>IFERROR(VLOOKUP(TableHandbook[[#This Row],[UDC]],TableOUMPEDUSC[],7,FALSE),"")</f>
        <v/>
      </c>
      <c r="Z5" s="242" t="str">
        <f>IFERROR(VLOOKUP(TableHandbook[[#This Row],[UDC]],TableOMEDUC[],7,FALSE),"")</f>
        <v/>
      </c>
      <c r="AA5" s="240" t="str">
        <f>IFERROR(VLOOKUP(TableHandbook[[#This Row],[UDC]],TableOSEPCULIN[],7,FALSE),"")</f>
        <v/>
      </c>
      <c r="AB5" s="240" t="str">
        <f>IFERROR(VLOOKUP(TableHandbook[[#This Row],[UDC]],TableOSEPLNTCH[],7,FALSE),"")</f>
        <v/>
      </c>
      <c r="AC5" s="240" t="str">
        <f>IFERROR(VLOOKUP(TableHandbook[[#This Row],[UDC]],TableOSEPSTEME[],7,FALSE),"")</f>
        <v/>
      </c>
    </row>
    <row r="6" spans="1:29" x14ac:dyDescent="0.25">
      <c r="A6" s="2" t="s">
        <v>228</v>
      </c>
      <c r="B6" s="3"/>
      <c r="C6" s="3"/>
      <c r="D6" s="2" t="s">
        <v>353</v>
      </c>
      <c r="E6" s="3">
        <v>25</v>
      </c>
      <c r="F6" s="237" t="s">
        <v>354</v>
      </c>
      <c r="G6" s="239" t="str">
        <f>IFERROR(IF(VLOOKUP(TableHandbook[[#This Row],[UDC]],TableAvailabilities[],2,FALSE)&gt;0,"Y",""),"")</f>
        <v/>
      </c>
      <c r="H6" s="239" t="str">
        <f>IFERROR(IF(VLOOKUP(TableHandbook[[#This Row],[UDC]],TableAvailabilities[],3,FALSE)&gt;0,"Y",""),"")</f>
        <v/>
      </c>
      <c r="I6" s="239" t="str">
        <f>IFERROR(IF(VLOOKUP(TableHandbook[[#This Row],[UDC]],TableAvailabilities[],4,FALSE)&gt;0,"Y",""),"")</f>
        <v/>
      </c>
      <c r="J6" s="239" t="str">
        <f>IFERROR(IF(VLOOKUP(TableHandbook[[#This Row],[UDC]],TableAvailabilities[],5,FALSE)&gt;0,"Y",""),"")</f>
        <v/>
      </c>
      <c r="K6" s="2"/>
      <c r="L6" s="242" t="str">
        <f>IFERROR(VLOOKUP(TableHandbook[[#This Row],[UDC]],TableOMTEACH1[],7,FALSE),"")</f>
        <v/>
      </c>
      <c r="M6" s="240" t="str">
        <f>IFERROR(VLOOKUP(TableHandbook[[#This Row],[UDC]],TableOUMPTCHEC[],7,FALSE),"")</f>
        <v/>
      </c>
      <c r="N6" s="240" t="str">
        <f>IFERROR(VLOOKUP(TableHandbook[[#This Row],[UDC]],TableOUMPTCHPE[],7,FALSE),"")</f>
        <v/>
      </c>
      <c r="O6" s="240" t="str">
        <f>IFERROR(VLOOKUP(TableHandbook[[#This Row],[UDC]],TableOUMPTCHSE[],7,FALSE),"")</f>
        <v/>
      </c>
      <c r="P6" s="242" t="str">
        <f>IFERROR(VLOOKUP(TableHandbook[[#This Row],[UDC]],TableOCTESOL1[],7,FALSE),"")</f>
        <v>AltCore</v>
      </c>
      <c r="Q6" s="240" t="str">
        <f>IFERROR(VLOOKUP(TableHandbook[[#This Row],[UDC]],TableOCTESOL[],7,FALSE),"")</f>
        <v>AltCore</v>
      </c>
      <c r="R6" s="240" t="str">
        <f>IFERROR(VLOOKUP(TableHandbook[[#This Row],[UDC]],TableOMAPLING[],7,FALSE),"")</f>
        <v/>
      </c>
      <c r="S6" s="242" t="str">
        <f>IFERROR(VLOOKUP(TableHandbook[[#This Row],[UDC]],TableOCEDHE1[],7,FALSE),"")</f>
        <v/>
      </c>
      <c r="T6" s="240" t="str">
        <f>IFERROR(VLOOKUP(TableHandbook[[#This Row],[UDC]],TableOCEDHE[],7,FALSE),"")</f>
        <v/>
      </c>
      <c r="U6" s="240" t="str">
        <f>IFERROR(VLOOKUP(TableHandbook[[#This Row],[UDC]],TableOCEDUCS1[],7,FALSE),"")</f>
        <v/>
      </c>
      <c r="V6" s="240" t="str">
        <f>IFERROR(VLOOKUP(TableHandbook[[#This Row],[UDC]],TableOCEDUC[],7,FALSE),"")</f>
        <v/>
      </c>
      <c r="W6" s="240" t="str">
        <f>IFERROR(VLOOKUP(TableHandbook[[#This Row],[UDC]],TableOGEDUC[],7,FALSE),"")</f>
        <v/>
      </c>
      <c r="X6" s="240" t="str">
        <f>IFERROR(VLOOKUP(TableHandbook[[#This Row],[UDC]],TableOUMPEDUPR[],7,FALSE),"")</f>
        <v/>
      </c>
      <c r="Y6" s="240" t="str">
        <f>IFERROR(VLOOKUP(TableHandbook[[#This Row],[UDC]],TableOUMPEDUSC[],7,FALSE),"")</f>
        <v/>
      </c>
      <c r="Z6" s="242" t="str">
        <f>IFERROR(VLOOKUP(TableHandbook[[#This Row],[UDC]],TableOMEDUC[],7,FALSE),"")</f>
        <v/>
      </c>
      <c r="AA6" s="240" t="str">
        <f>IFERROR(VLOOKUP(TableHandbook[[#This Row],[UDC]],TableOSEPCULIN[],7,FALSE),"")</f>
        <v/>
      </c>
      <c r="AB6" s="240" t="str">
        <f>IFERROR(VLOOKUP(TableHandbook[[#This Row],[UDC]],TableOSEPLNTCH[],7,FALSE),"")</f>
        <v/>
      </c>
      <c r="AC6" s="240" t="str">
        <f>IFERROR(VLOOKUP(TableHandbook[[#This Row],[UDC]],TableOSEPSTEME[],7,FALSE),"")</f>
        <v/>
      </c>
    </row>
    <row r="7" spans="1:29" x14ac:dyDescent="0.25">
      <c r="A7" s="2" t="s">
        <v>118</v>
      </c>
      <c r="B7" s="3">
        <v>1</v>
      </c>
      <c r="C7" s="3" t="s">
        <v>355</v>
      </c>
      <c r="D7" s="2" t="s">
        <v>356</v>
      </c>
      <c r="E7" s="3">
        <v>25</v>
      </c>
      <c r="F7" s="237" t="s">
        <v>357</v>
      </c>
      <c r="G7" s="239" t="str">
        <f>IFERROR(IF(VLOOKUP(TableHandbook[[#This Row],[UDC]],TableAvailabilities[],2,FALSE)&gt;0,"Y",""),"")</f>
        <v/>
      </c>
      <c r="H7" s="239" t="str">
        <f>IFERROR(IF(VLOOKUP(TableHandbook[[#This Row],[UDC]],TableAvailabilities[],3,FALSE)&gt;0,"Y",""),"")</f>
        <v>Y</v>
      </c>
      <c r="I7" s="239" t="str">
        <f>IFERROR(IF(VLOOKUP(TableHandbook[[#This Row],[UDC]],TableAvailabilities[],4,FALSE)&gt;0,"Y",""),"")</f>
        <v/>
      </c>
      <c r="J7" s="239" t="str">
        <f>IFERROR(IF(VLOOKUP(TableHandbook[[#This Row],[UDC]],TableAvailabilities[],5,FALSE)&gt;0,"Y",""),"")</f>
        <v/>
      </c>
      <c r="K7" s="2"/>
      <c r="L7" s="242" t="str">
        <f>IFERROR(VLOOKUP(TableHandbook[[#This Row],[UDC]],TableOMTEACH1[],7,FALSE),"")</f>
        <v/>
      </c>
      <c r="M7" s="240" t="str">
        <f>IFERROR(VLOOKUP(TableHandbook[[#This Row],[UDC]],TableOUMPTCHEC[],7,FALSE),"")</f>
        <v>Core</v>
      </c>
      <c r="N7" s="240" t="str">
        <f>IFERROR(VLOOKUP(TableHandbook[[#This Row],[UDC]],TableOUMPTCHPE[],7,FALSE),"")</f>
        <v/>
      </c>
      <c r="O7" s="240" t="str">
        <f>IFERROR(VLOOKUP(TableHandbook[[#This Row],[UDC]],TableOUMPTCHSE[],7,FALSE),"")</f>
        <v/>
      </c>
      <c r="P7" s="242" t="str">
        <f>IFERROR(VLOOKUP(TableHandbook[[#This Row],[UDC]],TableOCTESOL1[],7,FALSE),"")</f>
        <v/>
      </c>
      <c r="Q7" s="240" t="str">
        <f>IFERROR(VLOOKUP(TableHandbook[[#This Row],[UDC]],TableOCTESOL[],7,FALSE),"")</f>
        <v/>
      </c>
      <c r="R7" s="240" t="str">
        <f>IFERROR(VLOOKUP(TableHandbook[[#This Row],[UDC]],TableOMAPLING[],7,FALSE),"")</f>
        <v/>
      </c>
      <c r="S7" s="242" t="str">
        <f>IFERROR(VLOOKUP(TableHandbook[[#This Row],[UDC]],TableOCEDHE1[],7,FALSE),"")</f>
        <v/>
      </c>
      <c r="T7" s="240" t="str">
        <f>IFERROR(VLOOKUP(TableHandbook[[#This Row],[UDC]],TableOCEDHE[],7,FALSE),"")</f>
        <v/>
      </c>
      <c r="U7" s="240" t="str">
        <f>IFERROR(VLOOKUP(TableHandbook[[#This Row],[UDC]],TableOCEDUCS1[],7,FALSE),"")</f>
        <v/>
      </c>
      <c r="V7" s="240" t="str">
        <f>IFERROR(VLOOKUP(TableHandbook[[#This Row],[UDC]],TableOCEDUC[],7,FALSE),"")</f>
        <v/>
      </c>
      <c r="W7" s="240" t="str">
        <f>IFERROR(VLOOKUP(TableHandbook[[#This Row],[UDC]],TableOGEDUC[],7,FALSE),"")</f>
        <v/>
      </c>
      <c r="X7" s="240" t="str">
        <f>IFERROR(VLOOKUP(TableHandbook[[#This Row],[UDC]],TableOUMPEDUPR[],7,FALSE),"")</f>
        <v/>
      </c>
      <c r="Y7" s="240" t="str">
        <f>IFERROR(VLOOKUP(TableHandbook[[#This Row],[UDC]],TableOUMPEDUSC[],7,FALSE),"")</f>
        <v/>
      </c>
      <c r="Z7" s="242" t="str">
        <f>IFERROR(VLOOKUP(TableHandbook[[#This Row],[UDC]],TableOMEDUC[],7,FALSE),"")</f>
        <v/>
      </c>
      <c r="AA7" s="240" t="str">
        <f>IFERROR(VLOOKUP(TableHandbook[[#This Row],[UDC]],TableOSEPCULIN[],7,FALSE),"")</f>
        <v/>
      </c>
      <c r="AB7" s="240" t="str">
        <f>IFERROR(VLOOKUP(TableHandbook[[#This Row],[UDC]],TableOSEPLNTCH[],7,FALSE),"")</f>
        <v/>
      </c>
      <c r="AC7" s="240" t="str">
        <f>IFERROR(VLOOKUP(TableHandbook[[#This Row],[UDC]],TableOSEPSTEME[],7,FALSE),"")</f>
        <v/>
      </c>
    </row>
    <row r="8" spans="1:29" x14ac:dyDescent="0.25">
      <c r="A8" s="2" t="s">
        <v>91</v>
      </c>
      <c r="B8" s="3">
        <v>1</v>
      </c>
      <c r="C8" s="3" t="s">
        <v>358</v>
      </c>
      <c r="D8" s="2" t="s">
        <v>359</v>
      </c>
      <c r="E8" s="3">
        <v>25</v>
      </c>
      <c r="F8" s="275" t="s">
        <v>360</v>
      </c>
      <c r="G8" s="239" t="str">
        <f>IFERROR(IF(VLOOKUP(TableHandbook[[#This Row],[UDC]],TableAvailabilities[],2,FALSE)&gt;0,"Y",""),"")</f>
        <v/>
      </c>
      <c r="H8" s="239" t="str">
        <f>IFERROR(IF(VLOOKUP(TableHandbook[[#This Row],[UDC]],TableAvailabilities[],3,FALSE)&gt;0,"Y",""),"")</f>
        <v>Y</v>
      </c>
      <c r="I8" s="239" t="str">
        <f>IFERROR(IF(VLOOKUP(TableHandbook[[#This Row],[UDC]],TableAvailabilities[],4,FALSE)&gt;0,"Y",""),"")</f>
        <v/>
      </c>
      <c r="J8" s="239" t="str">
        <f>IFERROR(IF(VLOOKUP(TableHandbook[[#This Row],[UDC]],TableAvailabilities[],5,FALSE)&gt;0,"Y",""),"")</f>
        <v/>
      </c>
      <c r="K8" s="2"/>
      <c r="L8" s="242" t="str">
        <f>IFERROR(VLOOKUP(TableHandbook[[#This Row],[UDC]],TableOMTEACH1[],7,FALSE),"")</f>
        <v/>
      </c>
      <c r="M8" s="240" t="str">
        <f>IFERROR(VLOOKUP(TableHandbook[[#This Row],[UDC]],TableOUMPTCHEC[],7,FALSE),"")</f>
        <v>Core</v>
      </c>
      <c r="N8" s="240" t="str">
        <f>IFERROR(VLOOKUP(TableHandbook[[#This Row],[UDC]],TableOUMPTCHPE[],7,FALSE),"")</f>
        <v/>
      </c>
      <c r="O8" s="240" t="str">
        <f>IFERROR(VLOOKUP(TableHandbook[[#This Row],[UDC]],TableOUMPTCHSE[],7,FALSE),"")</f>
        <v/>
      </c>
      <c r="P8" s="242" t="str">
        <f>IFERROR(VLOOKUP(TableHandbook[[#This Row],[UDC]],TableOCTESOL1[],7,FALSE),"")</f>
        <v/>
      </c>
      <c r="Q8" s="240" t="str">
        <f>IFERROR(VLOOKUP(TableHandbook[[#This Row],[UDC]],TableOCTESOL[],7,FALSE),"")</f>
        <v/>
      </c>
      <c r="R8" s="240" t="str">
        <f>IFERROR(VLOOKUP(TableHandbook[[#This Row],[UDC]],TableOMAPLING[],7,FALSE),"")</f>
        <v/>
      </c>
      <c r="S8" s="242" t="str">
        <f>IFERROR(VLOOKUP(TableHandbook[[#This Row],[UDC]],TableOCEDHE1[],7,FALSE),"")</f>
        <v/>
      </c>
      <c r="T8" s="240" t="str">
        <f>IFERROR(VLOOKUP(TableHandbook[[#This Row],[UDC]],TableOCEDHE[],7,FALSE),"")</f>
        <v/>
      </c>
      <c r="U8" s="240" t="str">
        <f>IFERROR(VLOOKUP(TableHandbook[[#This Row],[UDC]],TableOCEDUCS1[],7,FALSE),"")</f>
        <v/>
      </c>
      <c r="V8" s="240" t="str">
        <f>IFERROR(VLOOKUP(TableHandbook[[#This Row],[UDC]],TableOCEDUC[],7,FALSE),"")</f>
        <v/>
      </c>
      <c r="W8" s="240" t="str">
        <f>IFERROR(VLOOKUP(TableHandbook[[#This Row],[UDC]],TableOGEDUC[],7,FALSE),"")</f>
        <v/>
      </c>
      <c r="X8" s="240" t="str">
        <f>IFERROR(VLOOKUP(TableHandbook[[#This Row],[UDC]],TableOUMPEDUPR[],7,FALSE),"")</f>
        <v/>
      </c>
      <c r="Y8" s="240" t="str">
        <f>IFERROR(VLOOKUP(TableHandbook[[#This Row],[UDC]],TableOUMPEDUSC[],7,FALSE),"")</f>
        <v/>
      </c>
      <c r="Z8" s="242" t="str">
        <f>IFERROR(VLOOKUP(TableHandbook[[#This Row],[UDC]],TableOMEDUC[],7,FALSE),"")</f>
        <v/>
      </c>
      <c r="AA8" s="240" t="str">
        <f>IFERROR(VLOOKUP(TableHandbook[[#This Row],[UDC]],TableOSEPCULIN[],7,FALSE),"")</f>
        <v/>
      </c>
      <c r="AB8" s="240" t="str">
        <f>IFERROR(VLOOKUP(TableHandbook[[#This Row],[UDC]],TableOSEPLNTCH[],7,FALSE),"")</f>
        <v/>
      </c>
      <c r="AC8" s="240" t="str">
        <f>IFERROR(VLOOKUP(TableHandbook[[#This Row],[UDC]],TableOSEPSTEME[],7,FALSE),"")</f>
        <v/>
      </c>
    </row>
    <row r="9" spans="1:29" x14ac:dyDescent="0.25">
      <c r="A9" s="2" t="s">
        <v>99</v>
      </c>
      <c r="B9" s="3">
        <v>2</v>
      </c>
      <c r="C9" s="3" t="s">
        <v>361</v>
      </c>
      <c r="D9" s="2" t="s">
        <v>362</v>
      </c>
      <c r="E9" s="3">
        <v>25</v>
      </c>
      <c r="F9" s="275" t="s">
        <v>363</v>
      </c>
      <c r="G9" s="239" t="str">
        <f>IFERROR(IF(VLOOKUP(TableHandbook[[#This Row],[UDC]],TableAvailabilities[],2,FALSE)&gt;0,"Y",""),"")</f>
        <v/>
      </c>
      <c r="H9" s="239" t="str">
        <f>IFERROR(IF(VLOOKUP(TableHandbook[[#This Row],[UDC]],TableAvailabilities[],3,FALSE)&gt;0,"Y",""),"")</f>
        <v/>
      </c>
      <c r="I9" s="239" t="str">
        <f>IFERROR(IF(VLOOKUP(TableHandbook[[#This Row],[UDC]],TableAvailabilities[],4,FALSE)&gt;0,"Y",""),"")</f>
        <v>Y</v>
      </c>
      <c r="J9" s="239" t="str">
        <f>IFERROR(IF(VLOOKUP(TableHandbook[[#This Row],[UDC]],TableAvailabilities[],5,FALSE)&gt;0,"Y",""),"")</f>
        <v/>
      </c>
      <c r="K9" s="276" t="s">
        <v>364</v>
      </c>
      <c r="L9" s="242" t="str">
        <f>IFERROR(VLOOKUP(TableHandbook[[#This Row],[UDC]],TableOMTEACH1[],7,FALSE),"")</f>
        <v/>
      </c>
      <c r="M9" s="240" t="str">
        <f>IFERROR(VLOOKUP(TableHandbook[[#This Row],[UDC]],TableOUMPTCHEC[],7,FALSE),"")</f>
        <v>Core</v>
      </c>
      <c r="N9" s="240" t="str">
        <f>IFERROR(VLOOKUP(TableHandbook[[#This Row],[UDC]],TableOUMPTCHPE[],7,FALSE),"")</f>
        <v/>
      </c>
      <c r="O9" s="240" t="str">
        <f>IFERROR(VLOOKUP(TableHandbook[[#This Row],[UDC]],TableOUMPTCHSE[],7,FALSE),"")</f>
        <v/>
      </c>
      <c r="P9" s="242" t="str">
        <f>IFERROR(VLOOKUP(TableHandbook[[#This Row],[UDC]],TableOCTESOL1[],7,FALSE),"")</f>
        <v/>
      </c>
      <c r="Q9" s="240" t="str">
        <f>IFERROR(VLOOKUP(TableHandbook[[#This Row],[UDC]],TableOCTESOL[],7,FALSE),"")</f>
        <v/>
      </c>
      <c r="R9" s="240" t="str">
        <f>IFERROR(VLOOKUP(TableHandbook[[#This Row],[UDC]],TableOMAPLING[],7,FALSE),"")</f>
        <v/>
      </c>
      <c r="S9" s="242" t="str">
        <f>IFERROR(VLOOKUP(TableHandbook[[#This Row],[UDC]],TableOCEDHE1[],7,FALSE),"")</f>
        <v/>
      </c>
      <c r="T9" s="240" t="str">
        <f>IFERROR(VLOOKUP(TableHandbook[[#This Row],[UDC]],TableOCEDHE[],7,FALSE),"")</f>
        <v/>
      </c>
      <c r="U9" s="240" t="str">
        <f>IFERROR(VLOOKUP(TableHandbook[[#This Row],[UDC]],TableOCEDUCS1[],7,FALSE),"")</f>
        <v/>
      </c>
      <c r="V9" s="240" t="str">
        <f>IFERROR(VLOOKUP(TableHandbook[[#This Row],[UDC]],TableOCEDUC[],7,FALSE),"")</f>
        <v/>
      </c>
      <c r="W9" s="240" t="str">
        <f>IFERROR(VLOOKUP(TableHandbook[[#This Row],[UDC]],TableOGEDUC[],7,FALSE),"")</f>
        <v/>
      </c>
      <c r="X9" s="240" t="str">
        <f>IFERROR(VLOOKUP(TableHandbook[[#This Row],[UDC]],TableOUMPEDUPR[],7,FALSE),"")</f>
        <v/>
      </c>
      <c r="Y9" s="240" t="str">
        <f>IFERROR(VLOOKUP(TableHandbook[[#This Row],[UDC]],TableOUMPEDUSC[],7,FALSE),"")</f>
        <v/>
      </c>
      <c r="Z9" s="242" t="str">
        <f>IFERROR(VLOOKUP(TableHandbook[[#This Row],[UDC]],TableOMEDUC[],7,FALSE),"")</f>
        <v/>
      </c>
      <c r="AA9" s="240" t="str">
        <f>IFERROR(VLOOKUP(TableHandbook[[#This Row],[UDC]],TableOSEPCULIN[],7,FALSE),"")</f>
        <v/>
      </c>
      <c r="AB9" s="240" t="str">
        <f>IFERROR(VLOOKUP(TableHandbook[[#This Row],[UDC]],TableOSEPLNTCH[],7,FALSE),"")</f>
        <v/>
      </c>
      <c r="AC9" s="240" t="str">
        <f>IFERROR(VLOOKUP(TableHandbook[[#This Row],[UDC]],TableOSEPSTEME[],7,FALSE),"")</f>
        <v/>
      </c>
    </row>
    <row r="10" spans="1:29" x14ac:dyDescent="0.25">
      <c r="A10" s="2" t="s">
        <v>84</v>
      </c>
      <c r="B10" s="3">
        <v>1</v>
      </c>
      <c r="C10" s="3" t="s">
        <v>365</v>
      </c>
      <c r="D10" s="2" t="s">
        <v>366</v>
      </c>
      <c r="E10" s="3">
        <v>25</v>
      </c>
      <c r="F10" s="237" t="s">
        <v>357</v>
      </c>
      <c r="G10" s="239" t="str">
        <f>IFERROR(IF(VLOOKUP(TableHandbook[[#This Row],[UDC]],TableAvailabilities[],2,FALSE)&gt;0,"Y",""),"")</f>
        <v/>
      </c>
      <c r="H10" s="239" t="str">
        <f>IFERROR(IF(VLOOKUP(TableHandbook[[#This Row],[UDC]],TableAvailabilities[],3,FALSE)&gt;0,"Y",""),"")</f>
        <v/>
      </c>
      <c r="I10" s="239" t="str">
        <f>IFERROR(IF(VLOOKUP(TableHandbook[[#This Row],[UDC]],TableAvailabilities[],4,FALSE)&gt;0,"Y",""),"")</f>
        <v>Y</v>
      </c>
      <c r="J10" s="239" t="str">
        <f>IFERROR(IF(VLOOKUP(TableHandbook[[#This Row],[UDC]],TableAvailabilities[],5,FALSE)&gt;0,"Y",""),"")</f>
        <v/>
      </c>
      <c r="K10" s="2"/>
      <c r="L10" s="242" t="str">
        <f>IFERROR(VLOOKUP(TableHandbook[[#This Row],[UDC]],TableOMTEACH1[],7,FALSE),"")</f>
        <v/>
      </c>
      <c r="M10" s="240" t="str">
        <f>IFERROR(VLOOKUP(TableHandbook[[#This Row],[UDC]],TableOUMPTCHEC[],7,FALSE),"")</f>
        <v>Core</v>
      </c>
      <c r="N10" s="240" t="str">
        <f>IFERROR(VLOOKUP(TableHandbook[[#This Row],[UDC]],TableOUMPTCHPE[],7,FALSE),"")</f>
        <v/>
      </c>
      <c r="O10" s="240" t="str">
        <f>IFERROR(VLOOKUP(TableHandbook[[#This Row],[UDC]],TableOUMPTCHSE[],7,FALSE),"")</f>
        <v/>
      </c>
      <c r="P10" s="242" t="str">
        <f>IFERROR(VLOOKUP(TableHandbook[[#This Row],[UDC]],TableOCTESOL1[],7,FALSE),"")</f>
        <v/>
      </c>
      <c r="Q10" s="240" t="str">
        <f>IFERROR(VLOOKUP(TableHandbook[[#This Row],[UDC]],TableOCTESOL[],7,FALSE),"")</f>
        <v/>
      </c>
      <c r="R10" s="240" t="str">
        <f>IFERROR(VLOOKUP(TableHandbook[[#This Row],[UDC]],TableOMAPLING[],7,FALSE),"")</f>
        <v/>
      </c>
      <c r="S10" s="242" t="str">
        <f>IFERROR(VLOOKUP(TableHandbook[[#This Row],[UDC]],TableOCEDHE1[],7,FALSE),"")</f>
        <v/>
      </c>
      <c r="T10" s="240" t="str">
        <f>IFERROR(VLOOKUP(TableHandbook[[#This Row],[UDC]],TableOCEDHE[],7,FALSE),"")</f>
        <v/>
      </c>
      <c r="U10" s="240" t="str">
        <f>IFERROR(VLOOKUP(TableHandbook[[#This Row],[UDC]],TableOCEDUCS1[],7,FALSE),"")</f>
        <v>Option</v>
      </c>
      <c r="V10" s="240" t="str">
        <f>IFERROR(VLOOKUP(TableHandbook[[#This Row],[UDC]],TableOCEDUC[],7,FALSE),"")</f>
        <v>Option</v>
      </c>
      <c r="W10" s="240" t="str">
        <f>IFERROR(VLOOKUP(TableHandbook[[#This Row],[UDC]],TableOGEDUC[],7,FALSE),"")</f>
        <v/>
      </c>
      <c r="X10" s="240" t="str">
        <f>IFERROR(VLOOKUP(TableHandbook[[#This Row],[UDC]],TableOUMPEDUPR[],7,FALSE),"")</f>
        <v/>
      </c>
      <c r="Y10" s="240" t="str">
        <f>IFERROR(VLOOKUP(TableHandbook[[#This Row],[UDC]],TableOUMPEDUSC[],7,FALSE),"")</f>
        <v/>
      </c>
      <c r="Z10" s="242" t="str">
        <f>IFERROR(VLOOKUP(TableHandbook[[#This Row],[UDC]],TableOMEDUC[],7,FALSE),"")</f>
        <v/>
      </c>
      <c r="AA10" s="240" t="str">
        <f>IFERROR(VLOOKUP(TableHandbook[[#This Row],[UDC]],TableOSEPCULIN[],7,FALSE),"")</f>
        <v/>
      </c>
      <c r="AB10" s="240" t="str">
        <f>IFERROR(VLOOKUP(TableHandbook[[#This Row],[UDC]],TableOSEPLNTCH[],7,FALSE),"")</f>
        <v/>
      </c>
      <c r="AC10" s="240" t="str">
        <f>IFERROR(VLOOKUP(TableHandbook[[#This Row],[UDC]],TableOSEPSTEME[],7,FALSE),"")</f>
        <v/>
      </c>
    </row>
    <row r="11" spans="1:29" x14ac:dyDescent="0.25">
      <c r="A11" s="2" t="s">
        <v>77</v>
      </c>
      <c r="B11" s="3">
        <v>1</v>
      </c>
      <c r="C11" s="3" t="s">
        <v>367</v>
      </c>
      <c r="D11" s="2" t="s">
        <v>368</v>
      </c>
      <c r="E11" s="3">
        <v>25</v>
      </c>
      <c r="F11" s="237" t="s">
        <v>357</v>
      </c>
      <c r="G11" s="239" t="str">
        <f>IFERROR(IF(VLOOKUP(TableHandbook[[#This Row],[UDC]],TableAvailabilities[],2,FALSE)&gt;0,"Y",""),"")</f>
        <v>Y</v>
      </c>
      <c r="H11" s="239" t="str">
        <f>IFERROR(IF(VLOOKUP(TableHandbook[[#This Row],[UDC]],TableAvailabilities[],3,FALSE)&gt;0,"Y",""),"")</f>
        <v>Y</v>
      </c>
      <c r="I11" s="239" t="str">
        <f>IFERROR(IF(VLOOKUP(TableHandbook[[#This Row],[UDC]],TableAvailabilities[],4,FALSE)&gt;0,"Y",""),"")</f>
        <v/>
      </c>
      <c r="J11" s="239" t="str">
        <f>IFERROR(IF(VLOOKUP(TableHandbook[[#This Row],[UDC]],TableAvailabilities[],5,FALSE)&gt;0,"Y",""),"")</f>
        <v/>
      </c>
      <c r="K11" s="2"/>
      <c r="L11" s="242" t="str">
        <f>IFERROR(VLOOKUP(TableHandbook[[#This Row],[UDC]],TableOMTEACH1[],7,FALSE),"")</f>
        <v/>
      </c>
      <c r="M11" s="240" t="str">
        <f>IFERROR(VLOOKUP(TableHandbook[[#This Row],[UDC]],TableOUMPTCHEC[],7,FALSE),"")</f>
        <v>Core</v>
      </c>
      <c r="N11" s="240" t="str">
        <f>IFERROR(VLOOKUP(TableHandbook[[#This Row],[UDC]],TableOUMPTCHPE[],7,FALSE),"")</f>
        <v/>
      </c>
      <c r="O11" s="240" t="str">
        <f>IFERROR(VLOOKUP(TableHandbook[[#This Row],[UDC]],TableOUMPTCHSE[],7,FALSE),"")</f>
        <v/>
      </c>
      <c r="P11" s="242" t="str">
        <f>IFERROR(VLOOKUP(TableHandbook[[#This Row],[UDC]],TableOCTESOL1[],7,FALSE),"")</f>
        <v/>
      </c>
      <c r="Q11" s="240" t="str">
        <f>IFERROR(VLOOKUP(TableHandbook[[#This Row],[UDC]],TableOCTESOL[],7,FALSE),"")</f>
        <v/>
      </c>
      <c r="R11" s="240" t="str">
        <f>IFERROR(VLOOKUP(TableHandbook[[#This Row],[UDC]],TableOMAPLING[],7,FALSE),"")</f>
        <v/>
      </c>
      <c r="S11" s="242" t="str">
        <f>IFERROR(VLOOKUP(TableHandbook[[#This Row],[UDC]],TableOCEDHE1[],7,FALSE),"")</f>
        <v/>
      </c>
      <c r="T11" s="240" t="str">
        <f>IFERROR(VLOOKUP(TableHandbook[[#This Row],[UDC]],TableOCEDHE[],7,FALSE),"")</f>
        <v/>
      </c>
      <c r="U11" s="240" t="str">
        <f>IFERROR(VLOOKUP(TableHandbook[[#This Row],[UDC]],TableOCEDUCS1[],7,FALSE),"")</f>
        <v/>
      </c>
      <c r="V11" s="240" t="str">
        <f>IFERROR(VLOOKUP(TableHandbook[[#This Row],[UDC]],TableOCEDUC[],7,FALSE),"")</f>
        <v/>
      </c>
      <c r="W11" s="240" t="str">
        <f>IFERROR(VLOOKUP(TableHandbook[[#This Row],[UDC]],TableOGEDUC[],7,FALSE),"")</f>
        <v/>
      </c>
      <c r="X11" s="240" t="str">
        <f>IFERROR(VLOOKUP(TableHandbook[[#This Row],[UDC]],TableOUMPEDUPR[],7,FALSE),"")</f>
        <v/>
      </c>
      <c r="Y11" s="240" t="str">
        <f>IFERROR(VLOOKUP(TableHandbook[[#This Row],[UDC]],TableOUMPEDUSC[],7,FALSE),"")</f>
        <v/>
      </c>
      <c r="Z11" s="242" t="str">
        <f>IFERROR(VLOOKUP(TableHandbook[[#This Row],[UDC]],TableOMEDUC[],7,FALSE),"")</f>
        <v/>
      </c>
      <c r="AA11" s="240" t="str">
        <f>IFERROR(VLOOKUP(TableHandbook[[#This Row],[UDC]],TableOSEPCULIN[],7,FALSE),"")</f>
        <v/>
      </c>
      <c r="AB11" s="240" t="str">
        <f>IFERROR(VLOOKUP(TableHandbook[[#This Row],[UDC]],TableOSEPLNTCH[],7,FALSE),"")</f>
        <v/>
      </c>
      <c r="AC11" s="240" t="str">
        <f>IFERROR(VLOOKUP(TableHandbook[[#This Row],[UDC]],TableOSEPSTEME[],7,FALSE),"")</f>
        <v/>
      </c>
    </row>
    <row r="12" spans="1:29" x14ac:dyDescent="0.25">
      <c r="A12" s="2" t="s">
        <v>107</v>
      </c>
      <c r="B12" s="3">
        <v>1</v>
      </c>
      <c r="C12" s="3" t="s">
        <v>369</v>
      </c>
      <c r="D12" s="2" t="s">
        <v>370</v>
      </c>
      <c r="E12" s="3">
        <v>25</v>
      </c>
      <c r="F12" s="237" t="s">
        <v>357</v>
      </c>
      <c r="G12" s="239" t="str">
        <f>IFERROR(IF(VLOOKUP(TableHandbook[[#This Row],[UDC]],TableAvailabilities[],2,FALSE)&gt;0,"Y",""),"")</f>
        <v>Y</v>
      </c>
      <c r="H12" s="239" t="str">
        <f>IFERROR(IF(VLOOKUP(TableHandbook[[#This Row],[UDC]],TableAvailabilities[],3,FALSE)&gt;0,"Y",""),"")</f>
        <v/>
      </c>
      <c r="I12" s="239" t="str">
        <f>IFERROR(IF(VLOOKUP(TableHandbook[[#This Row],[UDC]],TableAvailabilities[],4,FALSE)&gt;0,"Y",""),"")</f>
        <v/>
      </c>
      <c r="J12" s="239" t="str">
        <f>IFERROR(IF(VLOOKUP(TableHandbook[[#This Row],[UDC]],TableAvailabilities[],5,FALSE)&gt;0,"Y",""),"")</f>
        <v/>
      </c>
      <c r="K12" s="2"/>
      <c r="L12" s="242" t="str">
        <f>IFERROR(VLOOKUP(TableHandbook[[#This Row],[UDC]],TableOMTEACH1[],7,FALSE),"")</f>
        <v/>
      </c>
      <c r="M12" s="240" t="str">
        <f>IFERROR(VLOOKUP(TableHandbook[[#This Row],[UDC]],TableOUMPTCHEC[],7,FALSE),"")</f>
        <v>Core</v>
      </c>
      <c r="N12" s="240" t="str">
        <f>IFERROR(VLOOKUP(TableHandbook[[#This Row],[UDC]],TableOUMPTCHPE[],7,FALSE),"")</f>
        <v/>
      </c>
      <c r="O12" s="240" t="str">
        <f>IFERROR(VLOOKUP(TableHandbook[[#This Row],[UDC]],TableOUMPTCHSE[],7,FALSE),"")</f>
        <v/>
      </c>
      <c r="P12" s="242" t="str">
        <f>IFERROR(VLOOKUP(TableHandbook[[#This Row],[UDC]],TableOCTESOL1[],7,FALSE),"")</f>
        <v/>
      </c>
      <c r="Q12" s="240" t="str">
        <f>IFERROR(VLOOKUP(TableHandbook[[#This Row],[UDC]],TableOCTESOL[],7,FALSE),"")</f>
        <v/>
      </c>
      <c r="R12" s="240" t="str">
        <f>IFERROR(VLOOKUP(TableHandbook[[#This Row],[UDC]],TableOMAPLING[],7,FALSE),"")</f>
        <v/>
      </c>
      <c r="S12" s="242" t="str">
        <f>IFERROR(VLOOKUP(TableHandbook[[#This Row],[UDC]],TableOCEDHE1[],7,FALSE),"")</f>
        <v/>
      </c>
      <c r="T12" s="240" t="str">
        <f>IFERROR(VLOOKUP(TableHandbook[[#This Row],[UDC]],TableOCEDHE[],7,FALSE),"")</f>
        <v/>
      </c>
      <c r="U12" s="240" t="str">
        <f>IFERROR(VLOOKUP(TableHandbook[[#This Row],[UDC]],TableOCEDUCS1[],7,FALSE),"")</f>
        <v>Option</v>
      </c>
      <c r="V12" s="240" t="str">
        <f>IFERROR(VLOOKUP(TableHandbook[[#This Row],[UDC]],TableOCEDUC[],7,FALSE),"")</f>
        <v>Option</v>
      </c>
      <c r="W12" s="240" t="str">
        <f>IFERROR(VLOOKUP(TableHandbook[[#This Row],[UDC]],TableOGEDUC[],7,FALSE),"")</f>
        <v/>
      </c>
      <c r="X12" s="240" t="str">
        <f>IFERROR(VLOOKUP(TableHandbook[[#This Row],[UDC]],TableOUMPEDUPR[],7,FALSE),"")</f>
        <v/>
      </c>
      <c r="Y12" s="240" t="str">
        <f>IFERROR(VLOOKUP(TableHandbook[[#This Row],[UDC]],TableOUMPEDUSC[],7,FALSE),"")</f>
        <v/>
      </c>
      <c r="Z12" s="242" t="str">
        <f>IFERROR(VLOOKUP(TableHandbook[[#This Row],[UDC]],TableOMEDUC[],7,FALSE),"")</f>
        <v/>
      </c>
      <c r="AA12" s="240" t="str">
        <f>IFERROR(VLOOKUP(TableHandbook[[#This Row],[UDC]],TableOSEPCULIN[],7,FALSE),"")</f>
        <v/>
      </c>
      <c r="AB12" s="240" t="str">
        <f>IFERROR(VLOOKUP(TableHandbook[[#This Row],[UDC]],TableOSEPLNTCH[],7,FALSE),"")</f>
        <v/>
      </c>
      <c r="AC12" s="240" t="str">
        <f>IFERROR(VLOOKUP(TableHandbook[[#This Row],[UDC]],TableOSEPSTEME[],7,FALSE),"")</f>
        <v/>
      </c>
    </row>
    <row r="13" spans="1:29" x14ac:dyDescent="0.25">
      <c r="A13" s="2" t="s">
        <v>83</v>
      </c>
      <c r="B13" s="3">
        <v>1</v>
      </c>
      <c r="C13" s="3" t="s">
        <v>371</v>
      </c>
      <c r="D13" s="2" t="s">
        <v>372</v>
      </c>
      <c r="E13" s="3">
        <v>25</v>
      </c>
      <c r="F13" s="237" t="s">
        <v>357</v>
      </c>
      <c r="G13" s="239" t="str">
        <f>IFERROR(IF(VLOOKUP(TableHandbook[[#This Row],[UDC]],TableAvailabilities[],2,FALSE)&gt;0,"Y",""),"")</f>
        <v/>
      </c>
      <c r="H13" s="239" t="str">
        <f>IFERROR(IF(VLOOKUP(TableHandbook[[#This Row],[UDC]],TableAvailabilities[],3,FALSE)&gt;0,"Y",""),"")</f>
        <v>Y</v>
      </c>
      <c r="I13" s="239" t="str">
        <f>IFERROR(IF(VLOOKUP(TableHandbook[[#This Row],[UDC]],TableAvailabilities[],4,FALSE)&gt;0,"Y",""),"")</f>
        <v/>
      </c>
      <c r="J13" s="239" t="str">
        <f>IFERROR(IF(VLOOKUP(TableHandbook[[#This Row],[UDC]],TableAvailabilities[],5,FALSE)&gt;0,"Y",""),"")</f>
        <v/>
      </c>
      <c r="K13" s="2"/>
      <c r="L13" s="242" t="str">
        <f>IFERROR(VLOOKUP(TableHandbook[[#This Row],[UDC]],TableOMTEACH1[],7,FALSE),"")</f>
        <v/>
      </c>
      <c r="M13" s="240" t="str">
        <f>IFERROR(VLOOKUP(TableHandbook[[#This Row],[UDC]],TableOUMPTCHEC[],7,FALSE),"")</f>
        <v>Core</v>
      </c>
      <c r="N13" s="240" t="str">
        <f>IFERROR(VLOOKUP(TableHandbook[[#This Row],[UDC]],TableOUMPTCHPE[],7,FALSE),"")</f>
        <v/>
      </c>
      <c r="O13" s="240" t="str">
        <f>IFERROR(VLOOKUP(TableHandbook[[#This Row],[UDC]],TableOUMPTCHSE[],7,FALSE),"")</f>
        <v/>
      </c>
      <c r="P13" s="242" t="str">
        <f>IFERROR(VLOOKUP(TableHandbook[[#This Row],[UDC]],TableOCTESOL1[],7,FALSE),"")</f>
        <v/>
      </c>
      <c r="Q13" s="240" t="str">
        <f>IFERROR(VLOOKUP(TableHandbook[[#This Row],[UDC]],TableOCTESOL[],7,FALSE),"")</f>
        <v/>
      </c>
      <c r="R13" s="240" t="str">
        <f>IFERROR(VLOOKUP(TableHandbook[[#This Row],[UDC]],TableOMAPLING[],7,FALSE),"")</f>
        <v/>
      </c>
      <c r="S13" s="242" t="str">
        <f>IFERROR(VLOOKUP(TableHandbook[[#This Row],[UDC]],TableOCEDHE1[],7,FALSE),"")</f>
        <v/>
      </c>
      <c r="T13" s="240" t="str">
        <f>IFERROR(VLOOKUP(TableHandbook[[#This Row],[UDC]],TableOCEDHE[],7,FALSE),"")</f>
        <v/>
      </c>
      <c r="U13" s="240" t="str">
        <f>IFERROR(VLOOKUP(TableHandbook[[#This Row],[UDC]],TableOCEDUCS1[],7,FALSE),"")</f>
        <v>Option</v>
      </c>
      <c r="V13" s="240" t="str">
        <f>IFERROR(VLOOKUP(TableHandbook[[#This Row],[UDC]],TableOCEDUC[],7,FALSE),"")</f>
        <v>Option</v>
      </c>
      <c r="W13" s="240" t="str">
        <f>IFERROR(VLOOKUP(TableHandbook[[#This Row],[UDC]],TableOGEDUC[],7,FALSE),"")</f>
        <v/>
      </c>
      <c r="X13" s="240" t="str">
        <f>IFERROR(VLOOKUP(TableHandbook[[#This Row],[UDC]],TableOUMPEDUPR[],7,FALSE),"")</f>
        <v/>
      </c>
      <c r="Y13" s="240" t="str">
        <f>IFERROR(VLOOKUP(TableHandbook[[#This Row],[UDC]],TableOUMPEDUSC[],7,FALSE),"")</f>
        <v/>
      </c>
      <c r="Z13" s="242" t="str">
        <f>IFERROR(VLOOKUP(TableHandbook[[#This Row],[UDC]],TableOMEDUC[],7,FALSE),"")</f>
        <v/>
      </c>
      <c r="AA13" s="240" t="str">
        <f>IFERROR(VLOOKUP(TableHandbook[[#This Row],[UDC]],TableOSEPCULIN[],7,FALSE),"")</f>
        <v/>
      </c>
      <c r="AB13" s="240" t="str">
        <f>IFERROR(VLOOKUP(TableHandbook[[#This Row],[UDC]],TableOSEPLNTCH[],7,FALSE),"")</f>
        <v/>
      </c>
      <c r="AC13" s="240" t="str">
        <f>IFERROR(VLOOKUP(TableHandbook[[#This Row],[UDC]],TableOSEPSTEME[],7,FALSE),"")</f>
        <v/>
      </c>
    </row>
    <row r="14" spans="1:29" x14ac:dyDescent="0.25">
      <c r="A14" s="2" t="s">
        <v>85</v>
      </c>
      <c r="B14" s="3">
        <v>1</v>
      </c>
      <c r="C14" s="3" t="s">
        <v>373</v>
      </c>
      <c r="D14" s="2" t="s">
        <v>374</v>
      </c>
      <c r="E14" s="3">
        <v>25</v>
      </c>
      <c r="F14" s="237" t="s">
        <v>357</v>
      </c>
      <c r="G14" s="239" t="str">
        <f>IFERROR(IF(VLOOKUP(TableHandbook[[#This Row],[UDC]],TableAvailabilities[],2,FALSE)&gt;0,"Y",""),"")</f>
        <v/>
      </c>
      <c r="H14" s="239" t="str">
        <f>IFERROR(IF(VLOOKUP(TableHandbook[[#This Row],[UDC]],TableAvailabilities[],3,FALSE)&gt;0,"Y",""),"")</f>
        <v/>
      </c>
      <c r="I14" s="239" t="str">
        <f>IFERROR(IF(VLOOKUP(TableHandbook[[#This Row],[UDC]],TableAvailabilities[],4,FALSE)&gt;0,"Y",""),"")</f>
        <v/>
      </c>
      <c r="J14" s="239" t="str">
        <f>IFERROR(IF(VLOOKUP(TableHandbook[[#This Row],[UDC]],TableAvailabilities[],5,FALSE)&gt;0,"Y",""),"")</f>
        <v>Y</v>
      </c>
      <c r="K14" s="2"/>
      <c r="L14" s="242" t="str">
        <f>IFERROR(VLOOKUP(TableHandbook[[#This Row],[UDC]],TableOMTEACH1[],7,FALSE),"")</f>
        <v/>
      </c>
      <c r="M14" s="240" t="str">
        <f>IFERROR(VLOOKUP(TableHandbook[[#This Row],[UDC]],TableOUMPTCHEC[],7,FALSE),"")</f>
        <v>Core</v>
      </c>
      <c r="N14" s="240" t="str">
        <f>IFERROR(VLOOKUP(TableHandbook[[#This Row],[UDC]],TableOUMPTCHPE[],7,FALSE),"")</f>
        <v/>
      </c>
      <c r="O14" s="240" t="str">
        <f>IFERROR(VLOOKUP(TableHandbook[[#This Row],[UDC]],TableOUMPTCHSE[],7,FALSE),"")</f>
        <v/>
      </c>
      <c r="P14" s="242" t="str">
        <f>IFERROR(VLOOKUP(TableHandbook[[#This Row],[UDC]],TableOCTESOL1[],7,FALSE),"")</f>
        <v/>
      </c>
      <c r="Q14" s="240" t="str">
        <f>IFERROR(VLOOKUP(TableHandbook[[#This Row],[UDC]],TableOCTESOL[],7,FALSE),"")</f>
        <v/>
      </c>
      <c r="R14" s="240" t="str">
        <f>IFERROR(VLOOKUP(TableHandbook[[#This Row],[UDC]],TableOMAPLING[],7,FALSE),"")</f>
        <v/>
      </c>
      <c r="S14" s="242" t="str">
        <f>IFERROR(VLOOKUP(TableHandbook[[#This Row],[UDC]],TableOCEDHE1[],7,FALSE),"")</f>
        <v/>
      </c>
      <c r="T14" s="240" t="str">
        <f>IFERROR(VLOOKUP(TableHandbook[[#This Row],[UDC]],TableOCEDHE[],7,FALSE),"")</f>
        <v/>
      </c>
      <c r="U14" s="240" t="str">
        <f>IFERROR(VLOOKUP(TableHandbook[[#This Row],[UDC]],TableOCEDUCS1[],7,FALSE),"")</f>
        <v/>
      </c>
      <c r="V14" s="240" t="str">
        <f>IFERROR(VLOOKUP(TableHandbook[[#This Row],[UDC]],TableOCEDUC[],7,FALSE),"")</f>
        <v/>
      </c>
      <c r="W14" s="240" t="str">
        <f>IFERROR(VLOOKUP(TableHandbook[[#This Row],[UDC]],TableOGEDUC[],7,FALSE),"")</f>
        <v/>
      </c>
      <c r="X14" s="240" t="str">
        <f>IFERROR(VLOOKUP(TableHandbook[[#This Row],[UDC]],TableOUMPEDUPR[],7,FALSE),"")</f>
        <v/>
      </c>
      <c r="Y14" s="240" t="str">
        <f>IFERROR(VLOOKUP(TableHandbook[[#This Row],[UDC]],TableOUMPEDUSC[],7,FALSE),"")</f>
        <v/>
      </c>
      <c r="Z14" s="242" t="str">
        <f>IFERROR(VLOOKUP(TableHandbook[[#This Row],[UDC]],TableOMEDUC[],7,FALSE),"")</f>
        <v/>
      </c>
      <c r="AA14" s="240" t="str">
        <f>IFERROR(VLOOKUP(TableHandbook[[#This Row],[UDC]],TableOSEPCULIN[],7,FALSE),"")</f>
        <v/>
      </c>
      <c r="AB14" s="240" t="str">
        <f>IFERROR(VLOOKUP(TableHandbook[[#This Row],[UDC]],TableOSEPLNTCH[],7,FALSE),"")</f>
        <v/>
      </c>
      <c r="AC14" s="240" t="str">
        <f>IFERROR(VLOOKUP(TableHandbook[[#This Row],[UDC]],TableOSEPSTEME[],7,FALSE),"")</f>
        <v/>
      </c>
    </row>
    <row r="15" spans="1:29" x14ac:dyDescent="0.25">
      <c r="A15" s="2" t="s">
        <v>114</v>
      </c>
      <c r="B15" s="3">
        <v>1</v>
      </c>
      <c r="C15" s="3" t="s">
        <v>375</v>
      </c>
      <c r="D15" s="2" t="s">
        <v>376</v>
      </c>
      <c r="E15" s="3">
        <v>25</v>
      </c>
      <c r="F15" s="237" t="s">
        <v>357</v>
      </c>
      <c r="G15" s="239" t="str">
        <f>IFERROR(IF(VLOOKUP(TableHandbook[[#This Row],[UDC]],TableAvailabilities[],2,FALSE)&gt;0,"Y",""),"")</f>
        <v/>
      </c>
      <c r="H15" s="239" t="str">
        <f>IFERROR(IF(VLOOKUP(TableHandbook[[#This Row],[UDC]],TableAvailabilities[],3,FALSE)&gt;0,"Y",""),"")</f>
        <v/>
      </c>
      <c r="I15" s="239" t="str">
        <f>IFERROR(IF(VLOOKUP(TableHandbook[[#This Row],[UDC]],TableAvailabilities[],4,FALSE)&gt;0,"Y",""),"")</f>
        <v/>
      </c>
      <c r="J15" s="239" t="str">
        <f>IFERROR(IF(VLOOKUP(TableHandbook[[#This Row],[UDC]],TableAvailabilities[],5,FALSE)&gt;0,"Y",""),"")</f>
        <v>Y</v>
      </c>
      <c r="K15" s="2"/>
      <c r="L15" s="242" t="str">
        <f>IFERROR(VLOOKUP(TableHandbook[[#This Row],[UDC]],TableOMTEACH1[],7,FALSE),"")</f>
        <v/>
      </c>
      <c r="M15" s="240" t="str">
        <f>IFERROR(VLOOKUP(TableHandbook[[#This Row],[UDC]],TableOUMPTCHEC[],7,FALSE),"")</f>
        <v>Core</v>
      </c>
      <c r="N15" s="240" t="str">
        <f>IFERROR(VLOOKUP(TableHandbook[[#This Row],[UDC]],TableOUMPTCHPE[],7,FALSE),"")</f>
        <v/>
      </c>
      <c r="O15" s="240" t="str">
        <f>IFERROR(VLOOKUP(TableHandbook[[#This Row],[UDC]],TableOUMPTCHSE[],7,FALSE),"")</f>
        <v/>
      </c>
      <c r="P15" s="242" t="str">
        <f>IFERROR(VLOOKUP(TableHandbook[[#This Row],[UDC]],TableOCTESOL1[],7,FALSE),"")</f>
        <v/>
      </c>
      <c r="Q15" s="240" t="str">
        <f>IFERROR(VLOOKUP(TableHandbook[[#This Row],[UDC]],TableOCTESOL[],7,FALSE),"")</f>
        <v/>
      </c>
      <c r="R15" s="240" t="str">
        <f>IFERROR(VLOOKUP(TableHandbook[[#This Row],[UDC]],TableOMAPLING[],7,FALSE),"")</f>
        <v/>
      </c>
      <c r="S15" s="242" t="str">
        <f>IFERROR(VLOOKUP(TableHandbook[[#This Row],[UDC]],TableOCEDHE1[],7,FALSE),"")</f>
        <v/>
      </c>
      <c r="T15" s="240" t="str">
        <f>IFERROR(VLOOKUP(TableHandbook[[#This Row],[UDC]],TableOCEDHE[],7,FALSE),"")</f>
        <v/>
      </c>
      <c r="U15" s="240" t="str">
        <f>IFERROR(VLOOKUP(TableHandbook[[#This Row],[UDC]],TableOCEDUCS1[],7,FALSE),"")</f>
        <v/>
      </c>
      <c r="V15" s="240" t="str">
        <f>IFERROR(VLOOKUP(TableHandbook[[#This Row],[UDC]],TableOCEDUC[],7,FALSE),"")</f>
        <v/>
      </c>
      <c r="W15" s="240" t="str">
        <f>IFERROR(VLOOKUP(TableHandbook[[#This Row],[UDC]],TableOGEDUC[],7,FALSE),"")</f>
        <v/>
      </c>
      <c r="X15" s="240" t="str">
        <f>IFERROR(VLOOKUP(TableHandbook[[#This Row],[UDC]],TableOUMPEDUPR[],7,FALSE),"")</f>
        <v/>
      </c>
      <c r="Y15" s="240" t="str">
        <f>IFERROR(VLOOKUP(TableHandbook[[#This Row],[UDC]],TableOUMPEDUSC[],7,FALSE),"")</f>
        <v/>
      </c>
      <c r="Z15" s="242" t="str">
        <f>IFERROR(VLOOKUP(TableHandbook[[#This Row],[UDC]],TableOMEDUC[],7,FALSE),"")</f>
        <v/>
      </c>
      <c r="AA15" s="240" t="str">
        <f>IFERROR(VLOOKUP(TableHandbook[[#This Row],[UDC]],TableOSEPCULIN[],7,FALSE),"")</f>
        <v/>
      </c>
      <c r="AB15" s="240" t="str">
        <f>IFERROR(VLOOKUP(TableHandbook[[#This Row],[UDC]],TableOSEPLNTCH[],7,FALSE),"")</f>
        <v/>
      </c>
      <c r="AC15" s="240" t="str">
        <f>IFERROR(VLOOKUP(TableHandbook[[#This Row],[UDC]],TableOSEPSTEME[],7,FALSE),"")</f>
        <v/>
      </c>
    </row>
    <row r="16" spans="1:29" x14ac:dyDescent="0.25">
      <c r="A16" s="2" t="s">
        <v>119</v>
      </c>
      <c r="B16" s="3">
        <v>1</v>
      </c>
      <c r="C16" s="3" t="s">
        <v>377</v>
      </c>
      <c r="D16" s="2" t="s">
        <v>378</v>
      </c>
      <c r="E16" s="3">
        <v>25</v>
      </c>
      <c r="F16" s="237" t="s">
        <v>357</v>
      </c>
      <c r="G16" s="239" t="str">
        <f>IFERROR(IF(VLOOKUP(TableHandbook[[#This Row],[UDC]],TableAvailabilities[],2,FALSE)&gt;0,"Y",""),"")</f>
        <v/>
      </c>
      <c r="H16" s="239" t="str">
        <f>IFERROR(IF(VLOOKUP(TableHandbook[[#This Row],[UDC]],TableAvailabilities[],3,FALSE)&gt;0,"Y",""),"")</f>
        <v/>
      </c>
      <c r="I16" s="239" t="str">
        <f>IFERROR(IF(VLOOKUP(TableHandbook[[#This Row],[UDC]],TableAvailabilities[],4,FALSE)&gt;0,"Y",""),"")</f>
        <v>Y</v>
      </c>
      <c r="J16" s="239" t="str">
        <f>IFERROR(IF(VLOOKUP(TableHandbook[[#This Row],[UDC]],TableAvailabilities[],5,FALSE)&gt;0,"Y",""),"")</f>
        <v/>
      </c>
      <c r="K16" s="2"/>
      <c r="L16" s="242" t="str">
        <f>IFERROR(VLOOKUP(TableHandbook[[#This Row],[UDC]],TableOMTEACH1[],7,FALSE),"")</f>
        <v/>
      </c>
      <c r="M16" s="240" t="str">
        <f>IFERROR(VLOOKUP(TableHandbook[[#This Row],[UDC]],TableOUMPTCHEC[],7,FALSE),"")</f>
        <v>Core</v>
      </c>
      <c r="N16" s="240" t="str">
        <f>IFERROR(VLOOKUP(TableHandbook[[#This Row],[UDC]],TableOUMPTCHPE[],7,FALSE),"")</f>
        <v/>
      </c>
      <c r="O16" s="240" t="str">
        <f>IFERROR(VLOOKUP(TableHandbook[[#This Row],[UDC]],TableOUMPTCHSE[],7,FALSE),"")</f>
        <v/>
      </c>
      <c r="P16" s="242" t="str">
        <f>IFERROR(VLOOKUP(TableHandbook[[#This Row],[UDC]],TableOCTESOL1[],7,FALSE),"")</f>
        <v/>
      </c>
      <c r="Q16" s="240" t="str">
        <f>IFERROR(VLOOKUP(TableHandbook[[#This Row],[UDC]],TableOCTESOL[],7,FALSE),"")</f>
        <v/>
      </c>
      <c r="R16" s="240" t="str">
        <f>IFERROR(VLOOKUP(TableHandbook[[#This Row],[UDC]],TableOMAPLING[],7,FALSE),"")</f>
        <v/>
      </c>
      <c r="S16" s="242" t="str">
        <f>IFERROR(VLOOKUP(TableHandbook[[#This Row],[UDC]],TableOCEDHE1[],7,FALSE),"")</f>
        <v/>
      </c>
      <c r="T16" s="240" t="str">
        <f>IFERROR(VLOOKUP(TableHandbook[[#This Row],[UDC]],TableOCEDHE[],7,FALSE),"")</f>
        <v/>
      </c>
      <c r="U16" s="240" t="str">
        <f>IFERROR(VLOOKUP(TableHandbook[[#This Row],[UDC]],TableOCEDUCS1[],7,FALSE),"")</f>
        <v/>
      </c>
      <c r="V16" s="240" t="str">
        <f>IFERROR(VLOOKUP(TableHandbook[[#This Row],[UDC]],TableOCEDUC[],7,FALSE),"")</f>
        <v/>
      </c>
      <c r="W16" s="240" t="str">
        <f>IFERROR(VLOOKUP(TableHandbook[[#This Row],[UDC]],TableOGEDUC[],7,FALSE),"")</f>
        <v/>
      </c>
      <c r="X16" s="240" t="str">
        <f>IFERROR(VLOOKUP(TableHandbook[[#This Row],[UDC]],TableOUMPEDUPR[],7,FALSE),"")</f>
        <v/>
      </c>
      <c r="Y16" s="240" t="str">
        <f>IFERROR(VLOOKUP(TableHandbook[[#This Row],[UDC]],TableOUMPEDUSC[],7,FALSE),"")</f>
        <v/>
      </c>
      <c r="Z16" s="242" t="str">
        <f>IFERROR(VLOOKUP(TableHandbook[[#This Row],[UDC]],TableOMEDUC[],7,FALSE),"")</f>
        <v/>
      </c>
      <c r="AA16" s="240" t="str">
        <f>IFERROR(VLOOKUP(TableHandbook[[#This Row],[UDC]],TableOSEPCULIN[],7,FALSE),"")</f>
        <v/>
      </c>
      <c r="AB16" s="240" t="str">
        <f>IFERROR(VLOOKUP(TableHandbook[[#This Row],[UDC]],TableOSEPLNTCH[],7,FALSE),"")</f>
        <v/>
      </c>
      <c r="AC16" s="240" t="str">
        <f>IFERROR(VLOOKUP(TableHandbook[[#This Row],[UDC]],TableOSEPSTEME[],7,FALSE),"")</f>
        <v/>
      </c>
    </row>
    <row r="17" spans="1:29" x14ac:dyDescent="0.25">
      <c r="A17" s="2" t="s">
        <v>252</v>
      </c>
      <c r="B17" s="3">
        <v>1</v>
      </c>
      <c r="C17" s="3" t="s">
        <v>379</v>
      </c>
      <c r="D17" s="2" t="s">
        <v>380</v>
      </c>
      <c r="E17" s="3">
        <v>25</v>
      </c>
      <c r="F17" s="237" t="s">
        <v>357</v>
      </c>
      <c r="G17" s="239" t="str">
        <f>IFERROR(IF(VLOOKUP(TableHandbook[[#This Row],[UDC]],TableAvailabilities[],2,FALSE)&gt;0,"Y",""),"")</f>
        <v>Y</v>
      </c>
      <c r="H17" s="239" t="str">
        <f>IFERROR(IF(VLOOKUP(TableHandbook[[#This Row],[UDC]],TableAvailabilities[],3,FALSE)&gt;0,"Y",""),"")</f>
        <v/>
      </c>
      <c r="I17" s="239" t="str">
        <f>IFERROR(IF(VLOOKUP(TableHandbook[[#This Row],[UDC]],TableAvailabilities[],4,FALSE)&gt;0,"Y",""),"")</f>
        <v>Y</v>
      </c>
      <c r="J17" s="239" t="str">
        <f>IFERROR(IF(VLOOKUP(TableHandbook[[#This Row],[UDC]],TableAvailabilities[],5,FALSE)&gt;0,"Y",""),"")</f>
        <v/>
      </c>
      <c r="K17" s="2"/>
      <c r="L17" s="242" t="str">
        <f>IFERROR(VLOOKUP(TableHandbook[[#This Row],[UDC]],TableOMTEACH1[],7,FALSE),"")</f>
        <v/>
      </c>
      <c r="M17" s="240" t="str">
        <f>IFERROR(VLOOKUP(TableHandbook[[#This Row],[UDC]],TableOUMPTCHEC[],7,FALSE),"")</f>
        <v/>
      </c>
      <c r="N17" s="240" t="str">
        <f>IFERROR(VLOOKUP(TableHandbook[[#This Row],[UDC]],TableOUMPTCHPE[],7,FALSE),"")</f>
        <v/>
      </c>
      <c r="O17" s="240" t="str">
        <f>IFERROR(VLOOKUP(TableHandbook[[#This Row],[UDC]],TableOUMPTCHSE[],7,FALSE),"")</f>
        <v/>
      </c>
      <c r="P17" s="242" t="str">
        <f>IFERROR(VLOOKUP(TableHandbook[[#This Row],[UDC]],TableOCTESOL1[],7,FALSE),"")</f>
        <v/>
      </c>
      <c r="Q17" s="240" t="str">
        <f>IFERROR(VLOOKUP(TableHandbook[[#This Row],[UDC]],TableOCTESOL[],7,FALSE),"")</f>
        <v/>
      </c>
      <c r="R17" s="240" t="str">
        <f>IFERROR(VLOOKUP(TableHandbook[[#This Row],[UDC]],TableOMAPLING[],7,FALSE),"")</f>
        <v/>
      </c>
      <c r="S17" s="242" t="str">
        <f>IFERROR(VLOOKUP(TableHandbook[[#This Row],[UDC]],TableOCEDHE1[],7,FALSE),"")</f>
        <v>Core</v>
      </c>
      <c r="T17" s="240" t="str">
        <f>IFERROR(VLOOKUP(TableHandbook[[#This Row],[UDC]],TableOCEDHE[],7,FALSE),"")</f>
        <v>Core</v>
      </c>
      <c r="U17" s="240" t="str">
        <f>IFERROR(VLOOKUP(TableHandbook[[#This Row],[UDC]],TableOCEDUCS1[],7,FALSE),"")</f>
        <v/>
      </c>
      <c r="V17" s="240" t="str">
        <f>IFERROR(VLOOKUP(TableHandbook[[#This Row],[UDC]],TableOCEDUC[],7,FALSE),"")</f>
        <v/>
      </c>
      <c r="W17" s="240" t="str">
        <f>IFERROR(VLOOKUP(TableHandbook[[#This Row],[UDC]],TableOGEDUC[],7,FALSE),"")</f>
        <v/>
      </c>
      <c r="X17" s="240" t="str">
        <f>IFERROR(VLOOKUP(TableHandbook[[#This Row],[UDC]],TableOUMPEDUPR[],7,FALSE),"")</f>
        <v/>
      </c>
      <c r="Y17" s="240" t="str">
        <f>IFERROR(VLOOKUP(TableHandbook[[#This Row],[UDC]],TableOUMPEDUSC[],7,FALSE),"")</f>
        <v/>
      </c>
      <c r="Z17" s="242" t="str">
        <f>IFERROR(VLOOKUP(TableHandbook[[#This Row],[UDC]],TableOMEDUC[],7,FALSE),"")</f>
        <v/>
      </c>
      <c r="AA17" s="240" t="str">
        <f>IFERROR(VLOOKUP(TableHandbook[[#This Row],[UDC]],TableOSEPCULIN[],7,FALSE),"")</f>
        <v/>
      </c>
      <c r="AB17" s="240" t="str">
        <f>IFERROR(VLOOKUP(TableHandbook[[#This Row],[UDC]],TableOSEPLNTCH[],7,FALSE),"")</f>
        <v/>
      </c>
      <c r="AC17" s="240" t="str">
        <f>IFERROR(VLOOKUP(TableHandbook[[#This Row],[UDC]],TableOSEPSTEME[],7,FALSE),"")</f>
        <v/>
      </c>
    </row>
    <row r="18" spans="1:29" x14ac:dyDescent="0.25">
      <c r="A18" s="2" t="s">
        <v>253</v>
      </c>
      <c r="B18" s="3">
        <v>1</v>
      </c>
      <c r="C18" s="3" t="s">
        <v>381</v>
      </c>
      <c r="D18" s="2" t="s">
        <v>382</v>
      </c>
      <c r="E18" s="3">
        <v>25</v>
      </c>
      <c r="F18" s="237" t="s">
        <v>357</v>
      </c>
      <c r="G18" s="239" t="str">
        <f>IFERROR(IF(VLOOKUP(TableHandbook[[#This Row],[UDC]],TableAvailabilities[],2,FALSE)&gt;0,"Y",""),"")</f>
        <v/>
      </c>
      <c r="H18" s="239" t="str">
        <f>IFERROR(IF(VLOOKUP(TableHandbook[[#This Row],[UDC]],TableAvailabilities[],3,FALSE)&gt;0,"Y",""),"")</f>
        <v>Y</v>
      </c>
      <c r="I18" s="239" t="str">
        <f>IFERROR(IF(VLOOKUP(TableHandbook[[#This Row],[UDC]],TableAvailabilities[],4,FALSE)&gt;0,"Y",""),"")</f>
        <v/>
      </c>
      <c r="J18" s="239" t="str">
        <f>IFERROR(IF(VLOOKUP(TableHandbook[[#This Row],[UDC]],TableAvailabilities[],5,FALSE)&gt;0,"Y",""),"")</f>
        <v>Y</v>
      </c>
      <c r="K18" s="2"/>
      <c r="L18" s="242" t="str">
        <f>IFERROR(VLOOKUP(TableHandbook[[#This Row],[UDC]],TableOMTEACH1[],7,FALSE),"")</f>
        <v/>
      </c>
      <c r="M18" s="240" t="str">
        <f>IFERROR(VLOOKUP(TableHandbook[[#This Row],[UDC]],TableOUMPTCHEC[],7,FALSE),"")</f>
        <v/>
      </c>
      <c r="N18" s="240" t="str">
        <f>IFERROR(VLOOKUP(TableHandbook[[#This Row],[UDC]],TableOUMPTCHPE[],7,FALSE),"")</f>
        <v/>
      </c>
      <c r="O18" s="240" t="str">
        <f>IFERROR(VLOOKUP(TableHandbook[[#This Row],[UDC]],TableOUMPTCHSE[],7,FALSE),"")</f>
        <v/>
      </c>
      <c r="P18" s="242" t="str">
        <f>IFERROR(VLOOKUP(TableHandbook[[#This Row],[UDC]],TableOCTESOL1[],7,FALSE),"")</f>
        <v/>
      </c>
      <c r="Q18" s="240" t="str">
        <f>IFERROR(VLOOKUP(TableHandbook[[#This Row],[UDC]],TableOCTESOL[],7,FALSE),"")</f>
        <v/>
      </c>
      <c r="R18" s="240" t="str">
        <f>IFERROR(VLOOKUP(TableHandbook[[#This Row],[UDC]],TableOMAPLING[],7,FALSE),"")</f>
        <v/>
      </c>
      <c r="S18" s="242" t="str">
        <f>IFERROR(VLOOKUP(TableHandbook[[#This Row],[UDC]],TableOCEDHE1[],7,FALSE),"")</f>
        <v>Core</v>
      </c>
      <c r="T18" s="240" t="str">
        <f>IFERROR(VLOOKUP(TableHandbook[[#This Row],[UDC]],TableOCEDHE[],7,FALSE),"")</f>
        <v>Core</v>
      </c>
      <c r="U18" s="240" t="str">
        <f>IFERROR(VLOOKUP(TableHandbook[[#This Row],[UDC]],TableOCEDUCS1[],7,FALSE),"")</f>
        <v/>
      </c>
      <c r="V18" s="240" t="str">
        <f>IFERROR(VLOOKUP(TableHandbook[[#This Row],[UDC]],TableOCEDUC[],7,FALSE),"")</f>
        <v/>
      </c>
      <c r="W18" s="240" t="str">
        <f>IFERROR(VLOOKUP(TableHandbook[[#This Row],[UDC]],TableOGEDUC[],7,FALSE),"")</f>
        <v/>
      </c>
      <c r="X18" s="240" t="str">
        <f>IFERROR(VLOOKUP(TableHandbook[[#This Row],[UDC]],TableOUMPEDUPR[],7,FALSE),"")</f>
        <v/>
      </c>
      <c r="Y18" s="240" t="str">
        <f>IFERROR(VLOOKUP(TableHandbook[[#This Row],[UDC]],TableOUMPEDUSC[],7,FALSE),"")</f>
        <v/>
      </c>
      <c r="Z18" s="242" t="str">
        <f>IFERROR(VLOOKUP(TableHandbook[[#This Row],[UDC]],TableOMEDUC[],7,FALSE),"")</f>
        <v/>
      </c>
      <c r="AA18" s="240" t="str">
        <f>IFERROR(VLOOKUP(TableHandbook[[#This Row],[UDC]],TableOSEPCULIN[],7,FALSE),"")</f>
        <v/>
      </c>
      <c r="AB18" s="240" t="str">
        <f>IFERROR(VLOOKUP(TableHandbook[[#This Row],[UDC]],TableOSEPLNTCH[],7,FALSE),"")</f>
        <v/>
      </c>
      <c r="AC18" s="240" t="str">
        <f>IFERROR(VLOOKUP(TableHandbook[[#This Row],[UDC]],TableOSEPSTEME[],7,FALSE),"")</f>
        <v/>
      </c>
    </row>
    <row r="19" spans="1:29" x14ac:dyDescent="0.25">
      <c r="A19" s="2" t="s">
        <v>254</v>
      </c>
      <c r="B19" s="3">
        <v>1</v>
      </c>
      <c r="C19" s="3" t="s">
        <v>383</v>
      </c>
      <c r="D19" s="2" t="s">
        <v>384</v>
      </c>
      <c r="E19" s="3">
        <v>25</v>
      </c>
      <c r="F19" s="237" t="s">
        <v>357</v>
      </c>
      <c r="G19" s="239" t="str">
        <f>IFERROR(IF(VLOOKUP(TableHandbook[[#This Row],[UDC]],TableAvailabilities[],2,FALSE)&gt;0,"Y",""),"")</f>
        <v>Y</v>
      </c>
      <c r="H19" s="239" t="str">
        <f>IFERROR(IF(VLOOKUP(TableHandbook[[#This Row],[UDC]],TableAvailabilities[],3,FALSE)&gt;0,"Y",""),"")</f>
        <v/>
      </c>
      <c r="I19" s="239" t="str">
        <f>IFERROR(IF(VLOOKUP(TableHandbook[[#This Row],[UDC]],TableAvailabilities[],4,FALSE)&gt;0,"Y",""),"")</f>
        <v>Y</v>
      </c>
      <c r="J19" s="239" t="str">
        <f>IFERROR(IF(VLOOKUP(TableHandbook[[#This Row],[UDC]],TableAvailabilities[],5,FALSE)&gt;0,"Y",""),"")</f>
        <v/>
      </c>
      <c r="K19" s="2"/>
      <c r="L19" s="242" t="str">
        <f>IFERROR(VLOOKUP(TableHandbook[[#This Row],[UDC]],TableOMTEACH1[],7,FALSE),"")</f>
        <v/>
      </c>
      <c r="M19" s="240" t="str">
        <f>IFERROR(VLOOKUP(TableHandbook[[#This Row],[UDC]],TableOUMPTCHEC[],7,FALSE),"")</f>
        <v/>
      </c>
      <c r="N19" s="240" t="str">
        <f>IFERROR(VLOOKUP(TableHandbook[[#This Row],[UDC]],TableOUMPTCHPE[],7,FALSE),"")</f>
        <v/>
      </c>
      <c r="O19" s="240" t="str">
        <f>IFERROR(VLOOKUP(TableHandbook[[#This Row],[UDC]],TableOUMPTCHSE[],7,FALSE),"")</f>
        <v/>
      </c>
      <c r="P19" s="242" t="str">
        <f>IFERROR(VLOOKUP(TableHandbook[[#This Row],[UDC]],TableOCTESOL1[],7,FALSE),"")</f>
        <v/>
      </c>
      <c r="Q19" s="240" t="str">
        <f>IFERROR(VLOOKUP(TableHandbook[[#This Row],[UDC]],TableOCTESOL[],7,FALSE),"")</f>
        <v/>
      </c>
      <c r="R19" s="240" t="str">
        <f>IFERROR(VLOOKUP(TableHandbook[[#This Row],[UDC]],TableOMAPLING[],7,FALSE),"")</f>
        <v/>
      </c>
      <c r="S19" s="242" t="str">
        <f>IFERROR(VLOOKUP(TableHandbook[[#This Row],[UDC]],TableOCEDHE1[],7,FALSE),"")</f>
        <v>Core</v>
      </c>
      <c r="T19" s="240" t="str">
        <f>IFERROR(VLOOKUP(TableHandbook[[#This Row],[UDC]],TableOCEDHE[],7,FALSE),"")</f>
        <v>Core</v>
      </c>
      <c r="U19" s="240" t="str">
        <f>IFERROR(VLOOKUP(TableHandbook[[#This Row],[UDC]],TableOCEDUCS1[],7,FALSE),"")</f>
        <v/>
      </c>
      <c r="V19" s="240" t="str">
        <f>IFERROR(VLOOKUP(TableHandbook[[#This Row],[UDC]],TableOCEDUC[],7,FALSE),"")</f>
        <v/>
      </c>
      <c r="W19" s="240" t="str">
        <f>IFERROR(VLOOKUP(TableHandbook[[#This Row],[UDC]],TableOGEDUC[],7,FALSE),"")</f>
        <v/>
      </c>
      <c r="X19" s="240" t="str">
        <f>IFERROR(VLOOKUP(TableHandbook[[#This Row],[UDC]],TableOUMPEDUPR[],7,FALSE),"")</f>
        <v/>
      </c>
      <c r="Y19" s="240" t="str">
        <f>IFERROR(VLOOKUP(TableHandbook[[#This Row],[UDC]],TableOUMPEDUSC[],7,FALSE),"")</f>
        <v/>
      </c>
      <c r="Z19" s="242" t="str">
        <f>IFERROR(VLOOKUP(TableHandbook[[#This Row],[UDC]],TableOMEDUC[],7,FALSE),"")</f>
        <v/>
      </c>
      <c r="AA19" s="240" t="str">
        <f>IFERROR(VLOOKUP(TableHandbook[[#This Row],[UDC]],TableOSEPCULIN[],7,FALSE),"")</f>
        <v/>
      </c>
      <c r="AB19" s="240" t="str">
        <f>IFERROR(VLOOKUP(TableHandbook[[#This Row],[UDC]],TableOSEPLNTCH[],7,FALSE),"")</f>
        <v/>
      </c>
      <c r="AC19" s="240" t="str">
        <f>IFERROR(VLOOKUP(TableHandbook[[#This Row],[UDC]],TableOSEPSTEME[],7,FALSE),"")</f>
        <v/>
      </c>
    </row>
    <row r="20" spans="1:29" x14ac:dyDescent="0.25">
      <c r="A20" s="2" t="s">
        <v>255</v>
      </c>
      <c r="B20" s="3">
        <v>1</v>
      </c>
      <c r="C20" s="3" t="s">
        <v>385</v>
      </c>
      <c r="D20" s="2" t="s">
        <v>386</v>
      </c>
      <c r="E20" s="3">
        <v>25</v>
      </c>
      <c r="F20" s="237" t="s">
        <v>357</v>
      </c>
      <c r="G20" s="239" t="str">
        <f>IFERROR(IF(VLOOKUP(TableHandbook[[#This Row],[UDC]],TableAvailabilities[],2,FALSE)&gt;0,"Y",""),"")</f>
        <v/>
      </c>
      <c r="H20" s="239" t="str">
        <f>IFERROR(IF(VLOOKUP(TableHandbook[[#This Row],[UDC]],TableAvailabilities[],3,FALSE)&gt;0,"Y",""),"")</f>
        <v>Y</v>
      </c>
      <c r="I20" s="239" t="str">
        <f>IFERROR(IF(VLOOKUP(TableHandbook[[#This Row],[UDC]],TableAvailabilities[],4,FALSE)&gt;0,"Y",""),"")</f>
        <v/>
      </c>
      <c r="J20" s="239" t="str">
        <f>IFERROR(IF(VLOOKUP(TableHandbook[[#This Row],[UDC]],TableAvailabilities[],5,FALSE)&gt;0,"Y",""),"")</f>
        <v>Y</v>
      </c>
      <c r="K20" s="2"/>
      <c r="L20" s="242" t="str">
        <f>IFERROR(VLOOKUP(TableHandbook[[#This Row],[UDC]],TableOMTEACH1[],7,FALSE),"")</f>
        <v/>
      </c>
      <c r="M20" s="240" t="str">
        <f>IFERROR(VLOOKUP(TableHandbook[[#This Row],[UDC]],TableOUMPTCHEC[],7,FALSE),"")</f>
        <v/>
      </c>
      <c r="N20" s="240" t="str">
        <f>IFERROR(VLOOKUP(TableHandbook[[#This Row],[UDC]],TableOUMPTCHPE[],7,FALSE),"")</f>
        <v/>
      </c>
      <c r="O20" s="240" t="str">
        <f>IFERROR(VLOOKUP(TableHandbook[[#This Row],[UDC]],TableOUMPTCHSE[],7,FALSE),"")</f>
        <v/>
      </c>
      <c r="P20" s="242" t="str">
        <f>IFERROR(VLOOKUP(TableHandbook[[#This Row],[UDC]],TableOCTESOL1[],7,FALSE),"")</f>
        <v/>
      </c>
      <c r="Q20" s="240" t="str">
        <f>IFERROR(VLOOKUP(TableHandbook[[#This Row],[UDC]],TableOCTESOL[],7,FALSE),"")</f>
        <v/>
      </c>
      <c r="R20" s="240" t="str">
        <f>IFERROR(VLOOKUP(TableHandbook[[#This Row],[UDC]],TableOMAPLING[],7,FALSE),"")</f>
        <v/>
      </c>
      <c r="S20" s="242" t="str">
        <f>IFERROR(VLOOKUP(TableHandbook[[#This Row],[UDC]],TableOCEDHE1[],7,FALSE),"")</f>
        <v>Core</v>
      </c>
      <c r="T20" s="240" t="str">
        <f>IFERROR(VLOOKUP(TableHandbook[[#This Row],[UDC]],TableOCEDHE[],7,FALSE),"")</f>
        <v>Core</v>
      </c>
      <c r="U20" s="240" t="str">
        <f>IFERROR(VLOOKUP(TableHandbook[[#This Row],[UDC]],TableOCEDUCS1[],7,FALSE),"")</f>
        <v/>
      </c>
      <c r="V20" s="240" t="str">
        <f>IFERROR(VLOOKUP(TableHandbook[[#This Row],[UDC]],TableOCEDUC[],7,FALSE),"")</f>
        <v/>
      </c>
      <c r="W20" s="240" t="str">
        <f>IFERROR(VLOOKUP(TableHandbook[[#This Row],[UDC]],TableOGEDUC[],7,FALSE),"")</f>
        <v/>
      </c>
      <c r="X20" s="240" t="str">
        <f>IFERROR(VLOOKUP(TableHandbook[[#This Row],[UDC]],TableOUMPEDUPR[],7,FALSE),"")</f>
        <v/>
      </c>
      <c r="Y20" s="240" t="str">
        <f>IFERROR(VLOOKUP(TableHandbook[[#This Row],[UDC]],TableOUMPEDUSC[],7,FALSE),"")</f>
        <v/>
      </c>
      <c r="Z20" s="242" t="str">
        <f>IFERROR(VLOOKUP(TableHandbook[[#This Row],[UDC]],TableOMEDUC[],7,FALSE),"")</f>
        <v/>
      </c>
      <c r="AA20" s="240" t="str">
        <f>IFERROR(VLOOKUP(TableHandbook[[#This Row],[UDC]],TableOSEPCULIN[],7,FALSE),"")</f>
        <v/>
      </c>
      <c r="AB20" s="240" t="str">
        <f>IFERROR(VLOOKUP(TableHandbook[[#This Row],[UDC]],TableOSEPLNTCH[],7,FALSE),"")</f>
        <v/>
      </c>
      <c r="AC20" s="240" t="str">
        <f>IFERROR(VLOOKUP(TableHandbook[[#This Row],[UDC]],TableOSEPSTEME[],7,FALSE),"")</f>
        <v/>
      </c>
    </row>
    <row r="21" spans="1:29" x14ac:dyDescent="0.25">
      <c r="A21" s="2" t="s">
        <v>87</v>
      </c>
      <c r="B21" s="3">
        <v>1</v>
      </c>
      <c r="C21" s="3" t="s">
        <v>387</v>
      </c>
      <c r="D21" s="2" t="s">
        <v>388</v>
      </c>
      <c r="E21" s="3">
        <v>25</v>
      </c>
      <c r="F21" s="237" t="s">
        <v>357</v>
      </c>
      <c r="G21" s="239" t="str">
        <f>IFERROR(IF(VLOOKUP(TableHandbook[[#This Row],[UDC]],TableAvailabilities[],2,FALSE)&gt;0,"Y",""),"")</f>
        <v/>
      </c>
      <c r="H21" s="239" t="str">
        <f>IFERROR(IF(VLOOKUP(TableHandbook[[#This Row],[UDC]],TableAvailabilities[],3,FALSE)&gt;0,"Y",""),"")</f>
        <v>Y</v>
      </c>
      <c r="I21" s="239" t="str">
        <f>IFERROR(IF(VLOOKUP(TableHandbook[[#This Row],[UDC]],TableAvailabilities[],4,FALSE)&gt;0,"Y",""),"")</f>
        <v/>
      </c>
      <c r="J21" s="239" t="str">
        <f>IFERROR(IF(VLOOKUP(TableHandbook[[#This Row],[UDC]],TableAvailabilities[],5,FALSE)&gt;0,"Y",""),"")</f>
        <v>Y</v>
      </c>
      <c r="K21" s="2"/>
      <c r="L21" s="242" t="str">
        <f>IFERROR(VLOOKUP(TableHandbook[[#This Row],[UDC]],TableOMTEACH1[],7,FALSE),"")</f>
        <v/>
      </c>
      <c r="M21" s="240" t="str">
        <f>IFERROR(VLOOKUP(TableHandbook[[#This Row],[UDC]],TableOUMPTCHEC[],7,FALSE),"")</f>
        <v/>
      </c>
      <c r="N21" s="240" t="str">
        <f>IFERROR(VLOOKUP(TableHandbook[[#This Row],[UDC]],TableOUMPTCHPE[],7,FALSE),"")</f>
        <v>Core</v>
      </c>
      <c r="O21" s="240" t="str">
        <f>IFERROR(VLOOKUP(TableHandbook[[#This Row],[UDC]],TableOUMPTCHSE[],7,FALSE),"")</f>
        <v/>
      </c>
      <c r="P21" s="242" t="str">
        <f>IFERROR(VLOOKUP(TableHandbook[[#This Row],[UDC]],TableOCTESOL1[],7,FALSE),"")</f>
        <v/>
      </c>
      <c r="Q21" s="240" t="str">
        <f>IFERROR(VLOOKUP(TableHandbook[[#This Row],[UDC]],TableOCTESOL[],7,FALSE),"")</f>
        <v/>
      </c>
      <c r="R21" s="240" t="str">
        <f>IFERROR(VLOOKUP(TableHandbook[[#This Row],[UDC]],TableOMAPLING[],7,FALSE),"")</f>
        <v/>
      </c>
      <c r="S21" s="242" t="str">
        <f>IFERROR(VLOOKUP(TableHandbook[[#This Row],[UDC]],TableOCEDHE1[],7,FALSE),"")</f>
        <v/>
      </c>
      <c r="T21" s="240" t="str">
        <f>IFERROR(VLOOKUP(TableHandbook[[#This Row],[UDC]],TableOCEDHE[],7,FALSE),"")</f>
        <v/>
      </c>
      <c r="U21" s="240" t="str">
        <f>IFERROR(VLOOKUP(TableHandbook[[#This Row],[UDC]],TableOCEDUCS1[],7,FALSE),"")</f>
        <v>Option</v>
      </c>
      <c r="V21" s="240" t="str">
        <f>IFERROR(VLOOKUP(TableHandbook[[#This Row],[UDC]],TableOCEDUC[],7,FALSE),"")</f>
        <v>Option</v>
      </c>
      <c r="W21" s="240" t="str">
        <f>IFERROR(VLOOKUP(TableHandbook[[#This Row],[UDC]],TableOGEDUC[],7,FALSE),"")</f>
        <v/>
      </c>
      <c r="X21" s="240" t="str">
        <f>IFERROR(VLOOKUP(TableHandbook[[#This Row],[UDC]],TableOUMPEDUPR[],7,FALSE),"")</f>
        <v>Core</v>
      </c>
      <c r="Y21" s="240" t="str">
        <f>IFERROR(VLOOKUP(TableHandbook[[#This Row],[UDC]],TableOUMPEDUSC[],7,FALSE),"")</f>
        <v/>
      </c>
      <c r="Z21" s="242" t="str">
        <f>IFERROR(VLOOKUP(TableHandbook[[#This Row],[UDC]],TableOMEDUC[],7,FALSE),"")</f>
        <v/>
      </c>
      <c r="AA21" s="240" t="str">
        <f>IFERROR(VLOOKUP(TableHandbook[[#This Row],[UDC]],TableOSEPCULIN[],7,FALSE),"")</f>
        <v/>
      </c>
      <c r="AB21" s="240" t="str">
        <f>IFERROR(VLOOKUP(TableHandbook[[#This Row],[UDC]],TableOSEPLNTCH[],7,FALSE),"")</f>
        <v/>
      </c>
      <c r="AC21" s="240" t="str">
        <f>IFERROR(VLOOKUP(TableHandbook[[#This Row],[UDC]],TableOSEPSTEME[],7,FALSE),"")</f>
        <v/>
      </c>
    </row>
    <row r="22" spans="1:29" x14ac:dyDescent="0.25">
      <c r="A22" s="2" t="s">
        <v>92</v>
      </c>
      <c r="B22" s="3">
        <v>3</v>
      </c>
      <c r="C22" s="3" t="s">
        <v>389</v>
      </c>
      <c r="D22" s="2" t="s">
        <v>390</v>
      </c>
      <c r="E22" s="3">
        <v>25</v>
      </c>
      <c r="F22" s="237" t="s">
        <v>357</v>
      </c>
      <c r="G22" s="239" t="str">
        <f>IFERROR(IF(VLOOKUP(TableHandbook[[#This Row],[UDC]],TableAvailabilities[],2,FALSE)&gt;0,"Y",""),"")</f>
        <v>Y</v>
      </c>
      <c r="H22" s="239" t="str">
        <f>IFERROR(IF(VLOOKUP(TableHandbook[[#This Row],[UDC]],TableAvailabilities[],3,FALSE)&gt;0,"Y",""),"")</f>
        <v>Y</v>
      </c>
      <c r="I22" s="239" t="str">
        <f>IFERROR(IF(VLOOKUP(TableHandbook[[#This Row],[UDC]],TableAvailabilities[],4,FALSE)&gt;0,"Y",""),"")</f>
        <v/>
      </c>
      <c r="J22" s="239" t="str">
        <f>IFERROR(IF(VLOOKUP(TableHandbook[[#This Row],[UDC]],TableAvailabilities[],5,FALSE)&gt;0,"Y",""),"")</f>
        <v/>
      </c>
      <c r="K22" s="2"/>
      <c r="L22" s="242" t="str">
        <f>IFERROR(VLOOKUP(TableHandbook[[#This Row],[UDC]],TableOMTEACH1[],7,FALSE),"")</f>
        <v/>
      </c>
      <c r="M22" s="240" t="str">
        <f>IFERROR(VLOOKUP(TableHandbook[[#This Row],[UDC]],TableOUMPTCHEC[],7,FALSE),"")</f>
        <v/>
      </c>
      <c r="N22" s="240" t="str">
        <f>IFERROR(VLOOKUP(TableHandbook[[#This Row],[UDC]],TableOUMPTCHPE[],7,FALSE),"")</f>
        <v>Core</v>
      </c>
      <c r="O22" s="240" t="str">
        <f>IFERROR(VLOOKUP(TableHandbook[[#This Row],[UDC]],TableOUMPTCHSE[],7,FALSE),"")</f>
        <v/>
      </c>
      <c r="P22" s="242" t="str">
        <f>IFERROR(VLOOKUP(TableHandbook[[#This Row],[UDC]],TableOCTESOL1[],7,FALSE),"")</f>
        <v/>
      </c>
      <c r="Q22" s="240" t="str">
        <f>IFERROR(VLOOKUP(TableHandbook[[#This Row],[UDC]],TableOCTESOL[],7,FALSE),"")</f>
        <v/>
      </c>
      <c r="R22" s="240" t="str">
        <f>IFERROR(VLOOKUP(TableHandbook[[#This Row],[UDC]],TableOMAPLING[],7,FALSE),"")</f>
        <v/>
      </c>
      <c r="S22" s="242" t="str">
        <f>IFERROR(VLOOKUP(TableHandbook[[#This Row],[UDC]],TableOCEDHE1[],7,FALSE),"")</f>
        <v/>
      </c>
      <c r="T22" s="240" t="str">
        <f>IFERROR(VLOOKUP(TableHandbook[[#This Row],[UDC]],TableOCEDHE[],7,FALSE),"")</f>
        <v/>
      </c>
      <c r="U22" s="240" t="str">
        <f>IFERROR(VLOOKUP(TableHandbook[[#This Row],[UDC]],TableOCEDUCS1[],7,FALSE),"")</f>
        <v/>
      </c>
      <c r="V22" s="240" t="str">
        <f>IFERROR(VLOOKUP(TableHandbook[[#This Row],[UDC]],TableOCEDUC[],7,FALSE),"")</f>
        <v/>
      </c>
      <c r="W22" s="240" t="str">
        <f>IFERROR(VLOOKUP(TableHandbook[[#This Row],[UDC]],TableOGEDUC[],7,FALSE),"")</f>
        <v/>
      </c>
      <c r="X22" s="240" t="str">
        <f>IFERROR(VLOOKUP(TableHandbook[[#This Row],[UDC]],TableOUMPEDUPR[],7,FALSE),"")</f>
        <v>Core</v>
      </c>
      <c r="Y22" s="240" t="str">
        <f>IFERROR(VLOOKUP(TableHandbook[[#This Row],[UDC]],TableOUMPEDUSC[],7,FALSE),"")</f>
        <v/>
      </c>
      <c r="Z22" s="242" t="str">
        <f>IFERROR(VLOOKUP(TableHandbook[[#This Row],[UDC]],TableOMEDUC[],7,FALSE),"")</f>
        <v/>
      </c>
      <c r="AA22" s="240" t="str">
        <f>IFERROR(VLOOKUP(TableHandbook[[#This Row],[UDC]],TableOSEPCULIN[],7,FALSE),"")</f>
        <v/>
      </c>
      <c r="AB22" s="240" t="str">
        <f>IFERROR(VLOOKUP(TableHandbook[[#This Row],[UDC]],TableOSEPLNTCH[],7,FALSE),"")</f>
        <v/>
      </c>
      <c r="AC22" s="240" t="str">
        <f>IFERROR(VLOOKUP(TableHandbook[[#This Row],[UDC]],TableOSEPSTEME[],7,FALSE),"")</f>
        <v/>
      </c>
    </row>
    <row r="23" spans="1:29" x14ac:dyDescent="0.25">
      <c r="A23" s="2" t="s">
        <v>86</v>
      </c>
      <c r="B23" s="3">
        <v>1</v>
      </c>
      <c r="C23" s="3" t="s">
        <v>391</v>
      </c>
      <c r="D23" s="2" t="s">
        <v>392</v>
      </c>
      <c r="E23" s="3">
        <v>25</v>
      </c>
      <c r="F23" s="237" t="s">
        <v>357</v>
      </c>
      <c r="G23" s="239" t="str">
        <f>IFERROR(IF(VLOOKUP(TableHandbook[[#This Row],[UDC]],TableAvailabilities[],2,FALSE)&gt;0,"Y",""),"")</f>
        <v/>
      </c>
      <c r="H23" s="239" t="str">
        <f>IFERROR(IF(VLOOKUP(TableHandbook[[#This Row],[UDC]],TableAvailabilities[],3,FALSE)&gt;0,"Y",""),"")</f>
        <v>Y</v>
      </c>
      <c r="I23" s="239" t="str">
        <f>IFERROR(IF(VLOOKUP(TableHandbook[[#This Row],[UDC]],TableAvailabilities[],4,FALSE)&gt;0,"Y",""),"")</f>
        <v/>
      </c>
      <c r="J23" s="239" t="str">
        <f>IFERROR(IF(VLOOKUP(TableHandbook[[#This Row],[UDC]],TableAvailabilities[],5,FALSE)&gt;0,"Y",""),"")</f>
        <v/>
      </c>
      <c r="K23" s="2"/>
      <c r="L23" s="242" t="str">
        <f>IFERROR(VLOOKUP(TableHandbook[[#This Row],[UDC]],TableOMTEACH1[],7,FALSE),"")</f>
        <v/>
      </c>
      <c r="M23" s="240" t="str">
        <f>IFERROR(VLOOKUP(TableHandbook[[#This Row],[UDC]],TableOUMPTCHEC[],7,FALSE),"")</f>
        <v/>
      </c>
      <c r="N23" s="240" t="str">
        <f>IFERROR(VLOOKUP(TableHandbook[[#This Row],[UDC]],TableOUMPTCHPE[],7,FALSE),"")</f>
        <v>Core</v>
      </c>
      <c r="O23" s="240" t="str">
        <f>IFERROR(VLOOKUP(TableHandbook[[#This Row],[UDC]],TableOUMPTCHSE[],7,FALSE),"")</f>
        <v/>
      </c>
      <c r="P23" s="242" t="str">
        <f>IFERROR(VLOOKUP(TableHandbook[[#This Row],[UDC]],TableOCTESOL1[],7,FALSE),"")</f>
        <v/>
      </c>
      <c r="Q23" s="240" t="str">
        <f>IFERROR(VLOOKUP(TableHandbook[[#This Row],[UDC]],TableOCTESOL[],7,FALSE),"")</f>
        <v/>
      </c>
      <c r="R23" s="240" t="str">
        <f>IFERROR(VLOOKUP(TableHandbook[[#This Row],[UDC]],TableOMAPLING[],7,FALSE),"")</f>
        <v/>
      </c>
      <c r="S23" s="242" t="str">
        <f>IFERROR(VLOOKUP(TableHandbook[[#This Row],[UDC]],TableOCEDHE1[],7,FALSE),"")</f>
        <v/>
      </c>
      <c r="T23" s="240" t="str">
        <f>IFERROR(VLOOKUP(TableHandbook[[#This Row],[UDC]],TableOCEDHE[],7,FALSE),"")</f>
        <v/>
      </c>
      <c r="U23" s="240" t="str">
        <f>IFERROR(VLOOKUP(TableHandbook[[#This Row],[UDC]],TableOCEDUCS1[],7,FALSE),"")</f>
        <v>Option</v>
      </c>
      <c r="V23" s="240" t="str">
        <f>IFERROR(VLOOKUP(TableHandbook[[#This Row],[UDC]],TableOCEDUC[],7,FALSE),"")</f>
        <v>Option</v>
      </c>
      <c r="W23" s="240" t="str">
        <f>IFERROR(VLOOKUP(TableHandbook[[#This Row],[UDC]],TableOGEDUC[],7,FALSE),"")</f>
        <v/>
      </c>
      <c r="X23" s="240" t="str">
        <f>IFERROR(VLOOKUP(TableHandbook[[#This Row],[UDC]],TableOUMPEDUPR[],7,FALSE),"")</f>
        <v>Core</v>
      </c>
      <c r="Y23" s="240" t="str">
        <f>IFERROR(VLOOKUP(TableHandbook[[#This Row],[UDC]],TableOUMPEDUSC[],7,FALSE),"")</f>
        <v/>
      </c>
      <c r="Z23" s="242" t="str">
        <f>IFERROR(VLOOKUP(TableHandbook[[#This Row],[UDC]],TableOMEDUC[],7,FALSE),"")</f>
        <v/>
      </c>
      <c r="AA23" s="240" t="str">
        <f>IFERROR(VLOOKUP(TableHandbook[[#This Row],[UDC]],TableOSEPCULIN[],7,FALSE),"")</f>
        <v/>
      </c>
      <c r="AB23" s="240" t="str">
        <f>IFERROR(VLOOKUP(TableHandbook[[#This Row],[UDC]],TableOSEPLNTCH[],7,FALSE),"")</f>
        <v/>
      </c>
      <c r="AC23" s="240" t="str">
        <f>IFERROR(VLOOKUP(TableHandbook[[#This Row],[UDC]],TableOSEPSTEME[],7,FALSE),"")</f>
        <v/>
      </c>
    </row>
    <row r="24" spans="1:29" x14ac:dyDescent="0.25">
      <c r="A24" s="2" t="s">
        <v>100</v>
      </c>
      <c r="B24" s="3">
        <v>1</v>
      </c>
      <c r="C24" s="3" t="s">
        <v>393</v>
      </c>
      <c r="D24" s="2" t="s">
        <v>394</v>
      </c>
      <c r="E24" s="3">
        <v>25</v>
      </c>
      <c r="F24" s="275" t="s">
        <v>389</v>
      </c>
      <c r="G24" s="239" t="str">
        <f>IFERROR(IF(VLOOKUP(TableHandbook[[#This Row],[UDC]],TableAvailabilities[],2,FALSE)&gt;0,"Y",""),"")</f>
        <v/>
      </c>
      <c r="H24" s="239" t="str">
        <f>IFERROR(IF(VLOOKUP(TableHandbook[[#This Row],[UDC]],TableAvailabilities[],3,FALSE)&gt;0,"Y",""),"")</f>
        <v>Y</v>
      </c>
      <c r="I24" s="239" t="str">
        <f>IFERROR(IF(VLOOKUP(TableHandbook[[#This Row],[UDC]],TableAvailabilities[],4,FALSE)&gt;0,"Y",""),"")</f>
        <v>Y</v>
      </c>
      <c r="J24" s="239" t="str">
        <f>IFERROR(IF(VLOOKUP(TableHandbook[[#This Row],[UDC]],TableAvailabilities[],5,FALSE)&gt;0,"Y",""),"")</f>
        <v/>
      </c>
      <c r="K24" s="2"/>
      <c r="L24" s="242" t="str">
        <f>IFERROR(VLOOKUP(TableHandbook[[#This Row],[UDC]],TableOMTEACH1[],7,FALSE),"")</f>
        <v/>
      </c>
      <c r="M24" s="240" t="str">
        <f>IFERROR(VLOOKUP(TableHandbook[[#This Row],[UDC]],TableOUMPTCHEC[],7,FALSE),"")</f>
        <v/>
      </c>
      <c r="N24" s="240" t="str">
        <f>IFERROR(VLOOKUP(TableHandbook[[#This Row],[UDC]],TableOUMPTCHPE[],7,FALSE),"")</f>
        <v>Core</v>
      </c>
      <c r="O24" s="240" t="str">
        <f>IFERROR(VLOOKUP(TableHandbook[[#This Row],[UDC]],TableOUMPTCHSE[],7,FALSE),"")</f>
        <v/>
      </c>
      <c r="P24" s="242" t="str">
        <f>IFERROR(VLOOKUP(TableHandbook[[#This Row],[UDC]],TableOCTESOL1[],7,FALSE),"")</f>
        <v/>
      </c>
      <c r="Q24" s="240" t="str">
        <f>IFERROR(VLOOKUP(TableHandbook[[#This Row],[UDC]],TableOCTESOL[],7,FALSE),"")</f>
        <v/>
      </c>
      <c r="R24" s="240" t="str">
        <f>IFERROR(VLOOKUP(TableHandbook[[#This Row],[UDC]],TableOMAPLING[],7,FALSE),"")</f>
        <v/>
      </c>
      <c r="S24" s="242" t="str">
        <f>IFERROR(VLOOKUP(TableHandbook[[#This Row],[UDC]],TableOCEDHE1[],7,FALSE),"")</f>
        <v/>
      </c>
      <c r="T24" s="240" t="str">
        <f>IFERROR(VLOOKUP(TableHandbook[[#This Row],[UDC]],TableOCEDHE[],7,FALSE),"")</f>
        <v/>
      </c>
      <c r="U24" s="240" t="str">
        <f>IFERROR(VLOOKUP(TableHandbook[[#This Row],[UDC]],TableOCEDUCS1[],7,FALSE),"")</f>
        <v/>
      </c>
      <c r="V24" s="240" t="str">
        <f>IFERROR(VLOOKUP(TableHandbook[[#This Row],[UDC]],TableOCEDUC[],7,FALSE),"")</f>
        <v/>
      </c>
      <c r="W24" s="240" t="str">
        <f>IFERROR(VLOOKUP(TableHandbook[[#This Row],[UDC]],TableOGEDUC[],7,FALSE),"")</f>
        <v/>
      </c>
      <c r="X24" s="240" t="str">
        <f>IFERROR(VLOOKUP(TableHandbook[[#This Row],[UDC]],TableOUMPEDUPR[],7,FALSE),"")</f>
        <v>Core</v>
      </c>
      <c r="Y24" s="240" t="str">
        <f>IFERROR(VLOOKUP(TableHandbook[[#This Row],[UDC]],TableOUMPEDUSC[],7,FALSE),"")</f>
        <v/>
      </c>
      <c r="Z24" s="242" t="str">
        <f>IFERROR(VLOOKUP(TableHandbook[[#This Row],[UDC]],TableOMEDUC[],7,FALSE),"")</f>
        <v/>
      </c>
      <c r="AA24" s="240" t="str">
        <f>IFERROR(VLOOKUP(TableHandbook[[#This Row],[UDC]],TableOSEPCULIN[],7,FALSE),"")</f>
        <v/>
      </c>
      <c r="AB24" s="240" t="str">
        <f>IFERROR(VLOOKUP(TableHandbook[[#This Row],[UDC]],TableOSEPLNTCH[],7,FALSE),"")</f>
        <v/>
      </c>
      <c r="AC24" s="240" t="str">
        <f>IFERROR(VLOOKUP(TableHandbook[[#This Row],[UDC]],TableOSEPSTEME[],7,FALSE),"")</f>
        <v/>
      </c>
    </row>
    <row r="25" spans="1:29" x14ac:dyDescent="0.25">
      <c r="A25" s="2" t="s">
        <v>116</v>
      </c>
      <c r="B25" s="3">
        <v>2</v>
      </c>
      <c r="C25" s="3" t="s">
        <v>395</v>
      </c>
      <c r="D25" s="2" t="s">
        <v>396</v>
      </c>
      <c r="E25" s="3">
        <v>25</v>
      </c>
      <c r="F25" s="237" t="s">
        <v>357</v>
      </c>
      <c r="G25" s="239" t="str">
        <f>IFERROR(IF(VLOOKUP(TableHandbook[[#This Row],[UDC]],TableAvailabilities[],2,FALSE)&gt;0,"Y",""),"")</f>
        <v/>
      </c>
      <c r="H25" s="239" t="str">
        <f>IFERROR(IF(VLOOKUP(TableHandbook[[#This Row],[UDC]],TableAvailabilities[],3,FALSE)&gt;0,"Y",""),"")</f>
        <v>Y</v>
      </c>
      <c r="I25" s="239" t="str">
        <f>IFERROR(IF(VLOOKUP(TableHandbook[[#This Row],[UDC]],TableAvailabilities[],4,FALSE)&gt;0,"Y",""),"")</f>
        <v/>
      </c>
      <c r="J25" s="239" t="str">
        <f>IFERROR(IF(VLOOKUP(TableHandbook[[#This Row],[UDC]],TableAvailabilities[],5,FALSE)&gt;0,"Y",""),"")</f>
        <v/>
      </c>
      <c r="K25" s="2"/>
      <c r="L25" s="242" t="str">
        <f>IFERROR(VLOOKUP(TableHandbook[[#This Row],[UDC]],TableOMTEACH1[],7,FALSE),"")</f>
        <v/>
      </c>
      <c r="M25" s="240" t="str">
        <f>IFERROR(VLOOKUP(TableHandbook[[#This Row],[UDC]],TableOUMPTCHEC[],7,FALSE),"")</f>
        <v/>
      </c>
      <c r="N25" s="240" t="str">
        <f>IFERROR(VLOOKUP(TableHandbook[[#This Row],[UDC]],TableOUMPTCHPE[],7,FALSE),"")</f>
        <v>Core</v>
      </c>
      <c r="O25" s="240" t="str">
        <f>IFERROR(VLOOKUP(TableHandbook[[#This Row],[UDC]],TableOUMPTCHSE[],7,FALSE),"")</f>
        <v/>
      </c>
      <c r="P25" s="242" t="str">
        <f>IFERROR(VLOOKUP(TableHandbook[[#This Row],[UDC]],TableOCTESOL1[],7,FALSE),"")</f>
        <v/>
      </c>
      <c r="Q25" s="240" t="str">
        <f>IFERROR(VLOOKUP(TableHandbook[[#This Row],[UDC]],TableOCTESOL[],7,FALSE),"")</f>
        <v/>
      </c>
      <c r="R25" s="240" t="str">
        <f>IFERROR(VLOOKUP(TableHandbook[[#This Row],[UDC]],TableOMAPLING[],7,FALSE),"")</f>
        <v/>
      </c>
      <c r="S25" s="242" t="str">
        <f>IFERROR(VLOOKUP(TableHandbook[[#This Row],[UDC]],TableOCEDHE1[],7,FALSE),"")</f>
        <v/>
      </c>
      <c r="T25" s="240" t="str">
        <f>IFERROR(VLOOKUP(TableHandbook[[#This Row],[UDC]],TableOCEDHE[],7,FALSE),"")</f>
        <v/>
      </c>
      <c r="U25" s="240" t="str">
        <f>IFERROR(VLOOKUP(TableHandbook[[#This Row],[UDC]],TableOCEDUCS1[],7,FALSE),"")</f>
        <v/>
      </c>
      <c r="V25" s="240" t="str">
        <f>IFERROR(VLOOKUP(TableHandbook[[#This Row],[UDC]],TableOCEDUC[],7,FALSE),"")</f>
        <v/>
      </c>
      <c r="W25" s="240" t="str">
        <f>IFERROR(VLOOKUP(TableHandbook[[#This Row],[UDC]],TableOGEDUC[],7,FALSE),"")</f>
        <v/>
      </c>
      <c r="X25" s="240" t="str">
        <f>IFERROR(VLOOKUP(TableHandbook[[#This Row],[UDC]],TableOUMPEDUPR[],7,FALSE),"")</f>
        <v/>
      </c>
      <c r="Y25" s="240" t="str">
        <f>IFERROR(VLOOKUP(TableHandbook[[#This Row],[UDC]],TableOUMPEDUSC[],7,FALSE),"")</f>
        <v/>
      </c>
      <c r="Z25" s="242" t="str">
        <f>IFERROR(VLOOKUP(TableHandbook[[#This Row],[UDC]],TableOMEDUC[],7,FALSE),"")</f>
        <v/>
      </c>
      <c r="AA25" s="240" t="str">
        <f>IFERROR(VLOOKUP(TableHandbook[[#This Row],[UDC]],TableOSEPCULIN[],7,FALSE),"")</f>
        <v/>
      </c>
      <c r="AB25" s="240" t="str">
        <f>IFERROR(VLOOKUP(TableHandbook[[#This Row],[UDC]],TableOSEPLNTCH[],7,FALSE),"")</f>
        <v/>
      </c>
      <c r="AC25" s="240" t="str">
        <f>IFERROR(VLOOKUP(TableHandbook[[#This Row],[UDC]],TableOSEPSTEME[],7,FALSE),"")</f>
        <v/>
      </c>
    </row>
    <row r="26" spans="1:29" x14ac:dyDescent="0.25">
      <c r="A26" s="2" t="s">
        <v>115</v>
      </c>
      <c r="B26" s="3">
        <v>1</v>
      </c>
      <c r="C26" s="3" t="s">
        <v>397</v>
      </c>
      <c r="D26" s="2" t="s">
        <v>398</v>
      </c>
      <c r="E26" s="3">
        <v>25</v>
      </c>
      <c r="F26" s="237" t="s">
        <v>357</v>
      </c>
      <c r="G26" s="239" t="str">
        <f>IFERROR(IF(VLOOKUP(TableHandbook[[#This Row],[UDC]],TableAvailabilities[],2,FALSE)&gt;0,"Y",""),"")</f>
        <v>Y</v>
      </c>
      <c r="H26" s="239" t="str">
        <f>IFERROR(IF(VLOOKUP(TableHandbook[[#This Row],[UDC]],TableAvailabilities[],3,FALSE)&gt;0,"Y",""),"")</f>
        <v/>
      </c>
      <c r="I26" s="239" t="str">
        <f>IFERROR(IF(VLOOKUP(TableHandbook[[#This Row],[UDC]],TableAvailabilities[],4,FALSE)&gt;0,"Y",""),"")</f>
        <v/>
      </c>
      <c r="J26" s="239" t="str">
        <f>IFERROR(IF(VLOOKUP(TableHandbook[[#This Row],[UDC]],TableAvailabilities[],5,FALSE)&gt;0,"Y",""),"")</f>
        <v/>
      </c>
      <c r="K26" s="2"/>
      <c r="L26" s="242" t="str">
        <f>IFERROR(VLOOKUP(TableHandbook[[#This Row],[UDC]],TableOMTEACH1[],7,FALSE),"")</f>
        <v/>
      </c>
      <c r="M26" s="240" t="str">
        <f>IFERROR(VLOOKUP(TableHandbook[[#This Row],[UDC]],TableOUMPTCHEC[],7,FALSE),"")</f>
        <v/>
      </c>
      <c r="N26" s="240" t="str">
        <f>IFERROR(VLOOKUP(TableHandbook[[#This Row],[UDC]],TableOUMPTCHPE[],7,FALSE),"")</f>
        <v>Core</v>
      </c>
      <c r="O26" s="240" t="str">
        <f>IFERROR(VLOOKUP(TableHandbook[[#This Row],[UDC]],TableOUMPTCHSE[],7,FALSE),"")</f>
        <v/>
      </c>
      <c r="P26" s="242" t="str">
        <f>IFERROR(VLOOKUP(TableHandbook[[#This Row],[UDC]],TableOCTESOL1[],7,FALSE),"")</f>
        <v/>
      </c>
      <c r="Q26" s="240" t="str">
        <f>IFERROR(VLOOKUP(TableHandbook[[#This Row],[UDC]],TableOCTESOL[],7,FALSE),"")</f>
        <v/>
      </c>
      <c r="R26" s="240" t="str">
        <f>IFERROR(VLOOKUP(TableHandbook[[#This Row],[UDC]],TableOMAPLING[],7,FALSE),"")</f>
        <v/>
      </c>
      <c r="S26" s="242" t="str">
        <f>IFERROR(VLOOKUP(TableHandbook[[#This Row],[UDC]],TableOCEDHE1[],7,FALSE),"")</f>
        <v/>
      </c>
      <c r="T26" s="240" t="str">
        <f>IFERROR(VLOOKUP(TableHandbook[[#This Row],[UDC]],TableOCEDHE[],7,FALSE),"")</f>
        <v/>
      </c>
      <c r="U26" s="240" t="str">
        <f>IFERROR(VLOOKUP(TableHandbook[[#This Row],[UDC]],TableOCEDUCS1[],7,FALSE),"")</f>
        <v>Option</v>
      </c>
      <c r="V26" s="240" t="str">
        <f>IFERROR(VLOOKUP(TableHandbook[[#This Row],[UDC]],TableOCEDUC[],7,FALSE),"")</f>
        <v>Option</v>
      </c>
      <c r="W26" s="240" t="str">
        <f>IFERROR(VLOOKUP(TableHandbook[[#This Row],[UDC]],TableOGEDUC[],7,FALSE),"")</f>
        <v/>
      </c>
      <c r="X26" s="240" t="str">
        <f>IFERROR(VLOOKUP(TableHandbook[[#This Row],[UDC]],TableOUMPEDUPR[],7,FALSE),"")</f>
        <v/>
      </c>
      <c r="Y26" s="240" t="str">
        <f>IFERROR(VLOOKUP(TableHandbook[[#This Row],[UDC]],TableOUMPEDUSC[],7,FALSE),"")</f>
        <v/>
      </c>
      <c r="Z26" s="242" t="str">
        <f>IFERROR(VLOOKUP(TableHandbook[[#This Row],[UDC]],TableOMEDUC[],7,FALSE),"")</f>
        <v/>
      </c>
      <c r="AA26" s="240" t="str">
        <f>IFERROR(VLOOKUP(TableHandbook[[#This Row],[UDC]],TableOSEPCULIN[],7,FALSE),"")</f>
        <v/>
      </c>
      <c r="AB26" s="240" t="str">
        <f>IFERROR(VLOOKUP(TableHandbook[[#This Row],[UDC]],TableOSEPLNTCH[],7,FALSE),"")</f>
        <v/>
      </c>
      <c r="AC26" s="240" t="str">
        <f>IFERROR(VLOOKUP(TableHandbook[[#This Row],[UDC]],TableOSEPSTEME[],7,FALSE),"")</f>
        <v/>
      </c>
    </row>
    <row r="27" spans="1:29" x14ac:dyDescent="0.25">
      <c r="A27" s="2" t="s">
        <v>108</v>
      </c>
      <c r="B27" s="3">
        <v>1</v>
      </c>
      <c r="C27" s="3" t="s">
        <v>399</v>
      </c>
      <c r="D27" s="2" t="s">
        <v>400</v>
      </c>
      <c r="E27" s="3">
        <v>25</v>
      </c>
      <c r="F27" s="237" t="s">
        <v>357</v>
      </c>
      <c r="G27" s="239" t="str">
        <f>IFERROR(IF(VLOOKUP(TableHandbook[[#This Row],[UDC]],TableAvailabilities[],2,FALSE)&gt;0,"Y",""),"")</f>
        <v/>
      </c>
      <c r="H27" s="239" t="str">
        <f>IFERROR(IF(VLOOKUP(TableHandbook[[#This Row],[UDC]],TableAvailabilities[],3,FALSE)&gt;0,"Y",""),"")</f>
        <v/>
      </c>
      <c r="I27" s="239" t="str">
        <f>IFERROR(IF(VLOOKUP(TableHandbook[[#This Row],[UDC]],TableAvailabilities[],4,FALSE)&gt;0,"Y",""),"")</f>
        <v/>
      </c>
      <c r="J27" s="239" t="str">
        <f>IFERROR(IF(VLOOKUP(TableHandbook[[#This Row],[UDC]],TableAvailabilities[],5,FALSE)&gt;0,"Y",""),"")</f>
        <v>Y</v>
      </c>
      <c r="K27" s="2"/>
      <c r="L27" s="242" t="str">
        <f>IFERROR(VLOOKUP(TableHandbook[[#This Row],[UDC]],TableOMTEACH1[],7,FALSE),"")</f>
        <v/>
      </c>
      <c r="M27" s="240" t="str">
        <f>IFERROR(VLOOKUP(TableHandbook[[#This Row],[UDC]],TableOUMPTCHEC[],7,FALSE),"")</f>
        <v/>
      </c>
      <c r="N27" s="240" t="str">
        <f>IFERROR(VLOOKUP(TableHandbook[[#This Row],[UDC]],TableOUMPTCHPE[],7,FALSE),"")</f>
        <v>Core</v>
      </c>
      <c r="O27" s="240" t="str">
        <f>IFERROR(VLOOKUP(TableHandbook[[#This Row],[UDC]],TableOUMPTCHSE[],7,FALSE),"")</f>
        <v/>
      </c>
      <c r="P27" s="242" t="str">
        <f>IFERROR(VLOOKUP(TableHandbook[[#This Row],[UDC]],TableOCTESOL1[],7,FALSE),"")</f>
        <v/>
      </c>
      <c r="Q27" s="240" t="str">
        <f>IFERROR(VLOOKUP(TableHandbook[[#This Row],[UDC]],TableOCTESOL[],7,FALSE),"")</f>
        <v/>
      </c>
      <c r="R27" s="240" t="str">
        <f>IFERROR(VLOOKUP(TableHandbook[[#This Row],[UDC]],TableOMAPLING[],7,FALSE),"")</f>
        <v/>
      </c>
      <c r="S27" s="242" t="str">
        <f>IFERROR(VLOOKUP(TableHandbook[[#This Row],[UDC]],TableOCEDHE1[],7,FALSE),"")</f>
        <v/>
      </c>
      <c r="T27" s="240" t="str">
        <f>IFERROR(VLOOKUP(TableHandbook[[#This Row],[UDC]],TableOCEDHE[],7,FALSE),"")</f>
        <v/>
      </c>
      <c r="U27" s="240" t="str">
        <f>IFERROR(VLOOKUP(TableHandbook[[#This Row],[UDC]],TableOCEDUCS1[],7,FALSE),"")</f>
        <v>Option</v>
      </c>
      <c r="V27" s="240" t="str">
        <f>IFERROR(VLOOKUP(TableHandbook[[#This Row],[UDC]],TableOCEDUC[],7,FALSE),"")</f>
        <v>Option</v>
      </c>
      <c r="W27" s="240" t="str">
        <f>IFERROR(VLOOKUP(TableHandbook[[#This Row],[UDC]],TableOGEDUC[],7,FALSE),"")</f>
        <v/>
      </c>
      <c r="X27" s="240" t="str">
        <f>IFERROR(VLOOKUP(TableHandbook[[#This Row],[UDC]],TableOUMPEDUPR[],7,FALSE),"")</f>
        <v/>
      </c>
      <c r="Y27" s="240" t="str">
        <f>IFERROR(VLOOKUP(TableHandbook[[#This Row],[UDC]],TableOUMPEDUSC[],7,FALSE),"")</f>
        <v/>
      </c>
      <c r="Z27" s="242" t="str">
        <f>IFERROR(VLOOKUP(TableHandbook[[#This Row],[UDC]],TableOMEDUC[],7,FALSE),"")</f>
        <v/>
      </c>
      <c r="AA27" s="240" t="str">
        <f>IFERROR(VLOOKUP(TableHandbook[[#This Row],[UDC]],TableOSEPCULIN[],7,FALSE),"")</f>
        <v/>
      </c>
      <c r="AB27" s="240" t="str">
        <f>IFERROR(VLOOKUP(TableHandbook[[#This Row],[UDC]],TableOSEPLNTCH[],7,FALSE),"")</f>
        <v/>
      </c>
      <c r="AC27" s="240" t="str">
        <f>IFERROR(VLOOKUP(TableHandbook[[#This Row],[UDC]],TableOSEPSTEME[],7,FALSE),"")</f>
        <v/>
      </c>
    </row>
    <row r="28" spans="1:29" x14ac:dyDescent="0.25">
      <c r="A28" s="2" t="s">
        <v>121</v>
      </c>
      <c r="B28" s="3">
        <v>1</v>
      </c>
      <c r="C28" s="3" t="s">
        <v>401</v>
      </c>
      <c r="D28" s="2" t="s">
        <v>402</v>
      </c>
      <c r="E28" s="3">
        <v>25</v>
      </c>
      <c r="F28" s="275" t="s">
        <v>389</v>
      </c>
      <c r="G28" s="239" t="str">
        <f>IFERROR(IF(VLOOKUP(TableHandbook[[#This Row],[UDC]],TableAvailabilities[],2,FALSE)&gt;0,"Y",""),"")</f>
        <v/>
      </c>
      <c r="H28" s="239" t="str">
        <f>IFERROR(IF(VLOOKUP(TableHandbook[[#This Row],[UDC]],TableAvailabilities[],3,FALSE)&gt;0,"Y",""),"")</f>
        <v/>
      </c>
      <c r="I28" s="239" t="str">
        <f>IFERROR(IF(VLOOKUP(TableHandbook[[#This Row],[UDC]],TableAvailabilities[],4,FALSE)&gt;0,"Y",""),"")</f>
        <v>Y</v>
      </c>
      <c r="J28" s="239" t="str">
        <f>IFERROR(IF(VLOOKUP(TableHandbook[[#This Row],[UDC]],TableAvailabilities[],5,FALSE)&gt;0,"Y",""),"")</f>
        <v/>
      </c>
      <c r="K28" s="2"/>
      <c r="L28" s="242" t="str">
        <f>IFERROR(VLOOKUP(TableHandbook[[#This Row],[UDC]],TableOMTEACH1[],7,FALSE),"")</f>
        <v/>
      </c>
      <c r="M28" s="240" t="str">
        <f>IFERROR(VLOOKUP(TableHandbook[[#This Row],[UDC]],TableOUMPTCHEC[],7,FALSE),"")</f>
        <v/>
      </c>
      <c r="N28" s="240" t="str">
        <f>IFERROR(VLOOKUP(TableHandbook[[#This Row],[UDC]],TableOUMPTCHPE[],7,FALSE),"")</f>
        <v>Core</v>
      </c>
      <c r="O28" s="240" t="str">
        <f>IFERROR(VLOOKUP(TableHandbook[[#This Row],[UDC]],TableOUMPTCHSE[],7,FALSE),"")</f>
        <v/>
      </c>
      <c r="P28" s="242" t="str">
        <f>IFERROR(VLOOKUP(TableHandbook[[#This Row],[UDC]],TableOCTESOL1[],7,FALSE),"")</f>
        <v/>
      </c>
      <c r="Q28" s="240" t="str">
        <f>IFERROR(VLOOKUP(TableHandbook[[#This Row],[UDC]],TableOCTESOL[],7,FALSE),"")</f>
        <v/>
      </c>
      <c r="R28" s="240" t="str">
        <f>IFERROR(VLOOKUP(TableHandbook[[#This Row],[UDC]],TableOMAPLING[],7,FALSE),"")</f>
        <v/>
      </c>
      <c r="S28" s="242" t="str">
        <f>IFERROR(VLOOKUP(TableHandbook[[#This Row],[UDC]],TableOCEDHE1[],7,FALSE),"")</f>
        <v/>
      </c>
      <c r="T28" s="240" t="str">
        <f>IFERROR(VLOOKUP(TableHandbook[[#This Row],[UDC]],TableOCEDHE[],7,FALSE),"")</f>
        <v/>
      </c>
      <c r="U28" s="240" t="str">
        <f>IFERROR(VLOOKUP(TableHandbook[[#This Row],[UDC]],TableOCEDUCS1[],7,FALSE),"")</f>
        <v/>
      </c>
      <c r="V28" s="240" t="str">
        <f>IFERROR(VLOOKUP(TableHandbook[[#This Row],[UDC]],TableOCEDUC[],7,FALSE),"")</f>
        <v/>
      </c>
      <c r="W28" s="240" t="str">
        <f>IFERROR(VLOOKUP(TableHandbook[[#This Row],[UDC]],TableOGEDUC[],7,FALSE),"")</f>
        <v/>
      </c>
      <c r="X28" s="240" t="str">
        <f>IFERROR(VLOOKUP(TableHandbook[[#This Row],[UDC]],TableOUMPEDUPR[],7,FALSE),"")</f>
        <v/>
      </c>
      <c r="Y28" s="240" t="str">
        <f>IFERROR(VLOOKUP(TableHandbook[[#This Row],[UDC]],TableOUMPEDUSC[],7,FALSE),"")</f>
        <v/>
      </c>
      <c r="Z28" s="242" t="str">
        <f>IFERROR(VLOOKUP(TableHandbook[[#This Row],[UDC]],TableOMEDUC[],7,FALSE),"")</f>
        <v/>
      </c>
      <c r="AA28" s="240" t="str">
        <f>IFERROR(VLOOKUP(TableHandbook[[#This Row],[UDC]],TableOSEPCULIN[],7,FALSE),"")</f>
        <v/>
      </c>
      <c r="AB28" s="240" t="str">
        <f>IFERROR(VLOOKUP(TableHandbook[[#This Row],[UDC]],TableOSEPLNTCH[],7,FALSE),"")</f>
        <v/>
      </c>
      <c r="AC28" s="240" t="str">
        <f>IFERROR(VLOOKUP(TableHandbook[[#This Row],[UDC]],TableOSEPSTEME[],7,FALSE),"")</f>
        <v/>
      </c>
    </row>
    <row r="29" spans="1:29" x14ac:dyDescent="0.25">
      <c r="A29" s="2" t="s">
        <v>281</v>
      </c>
      <c r="B29" s="3">
        <v>1</v>
      </c>
      <c r="C29" s="3" t="s">
        <v>403</v>
      </c>
      <c r="D29" s="2" t="s">
        <v>404</v>
      </c>
      <c r="E29" s="3">
        <v>25</v>
      </c>
      <c r="F29" s="237" t="s">
        <v>357</v>
      </c>
      <c r="G29" s="239" t="str">
        <f>IFERROR(IF(VLOOKUP(TableHandbook[[#This Row],[UDC]],TableAvailabilities[],2,FALSE)&gt;0,"Y",""),"")</f>
        <v>Y</v>
      </c>
      <c r="H29" s="239" t="str">
        <f>IFERROR(IF(VLOOKUP(TableHandbook[[#This Row],[UDC]],TableAvailabilities[],3,FALSE)&gt;0,"Y",""),"")</f>
        <v>Y</v>
      </c>
      <c r="I29" s="239" t="str">
        <f>IFERROR(IF(VLOOKUP(TableHandbook[[#This Row],[UDC]],TableAvailabilities[],4,FALSE)&gt;0,"Y",""),"")</f>
        <v/>
      </c>
      <c r="J29" s="239" t="str">
        <f>IFERROR(IF(VLOOKUP(TableHandbook[[#This Row],[UDC]],TableAvailabilities[],5,FALSE)&gt;0,"Y",""),"")</f>
        <v/>
      </c>
      <c r="K29" s="2"/>
      <c r="L29" s="242" t="str">
        <f>IFERROR(VLOOKUP(TableHandbook[[#This Row],[UDC]],TableOMTEACH1[],7,FALSE),"")</f>
        <v/>
      </c>
      <c r="M29" s="240" t="str">
        <f>IFERROR(VLOOKUP(TableHandbook[[#This Row],[UDC]],TableOUMPTCHEC[],7,FALSE),"")</f>
        <v/>
      </c>
      <c r="N29" s="240" t="str">
        <f>IFERROR(VLOOKUP(TableHandbook[[#This Row],[UDC]],TableOUMPTCHPE[],7,FALSE),"")</f>
        <v/>
      </c>
      <c r="O29" s="240" t="str">
        <f>IFERROR(VLOOKUP(TableHandbook[[#This Row],[UDC]],TableOUMPTCHSE[],7,FALSE),"")</f>
        <v>Core</v>
      </c>
      <c r="P29" s="242" t="str">
        <f>IFERROR(VLOOKUP(TableHandbook[[#This Row],[UDC]],TableOCTESOL1[],7,FALSE),"")</f>
        <v/>
      </c>
      <c r="Q29" s="240" t="str">
        <f>IFERROR(VLOOKUP(TableHandbook[[#This Row],[UDC]],TableOCTESOL[],7,FALSE),"")</f>
        <v/>
      </c>
      <c r="R29" s="240" t="str">
        <f>IFERROR(VLOOKUP(TableHandbook[[#This Row],[UDC]],TableOMAPLING[],7,FALSE),"")</f>
        <v/>
      </c>
      <c r="S29" s="242" t="str">
        <f>IFERROR(VLOOKUP(TableHandbook[[#This Row],[UDC]],TableOCEDHE1[],7,FALSE),"")</f>
        <v/>
      </c>
      <c r="T29" s="240" t="str">
        <f>IFERROR(VLOOKUP(TableHandbook[[#This Row],[UDC]],TableOCEDHE[],7,FALSE),"")</f>
        <v/>
      </c>
      <c r="U29" s="240" t="str">
        <f>IFERROR(VLOOKUP(TableHandbook[[#This Row],[UDC]],TableOCEDUCS1[],7,FALSE),"")</f>
        <v/>
      </c>
      <c r="V29" s="240" t="str">
        <f>IFERROR(VLOOKUP(TableHandbook[[#This Row],[UDC]],TableOCEDUC[],7,FALSE),"")</f>
        <v/>
      </c>
      <c r="W29" s="240" t="str">
        <f>IFERROR(VLOOKUP(TableHandbook[[#This Row],[UDC]],TableOGEDUC[],7,FALSE),"")</f>
        <v/>
      </c>
      <c r="X29" s="240" t="str">
        <f>IFERROR(VLOOKUP(TableHandbook[[#This Row],[UDC]],TableOUMPEDUPR[],7,FALSE),"")</f>
        <v/>
      </c>
      <c r="Y29" s="240" t="str">
        <f>IFERROR(VLOOKUP(TableHandbook[[#This Row],[UDC]],TableOUMPEDUSC[],7,FALSE),"")</f>
        <v>Core</v>
      </c>
      <c r="Z29" s="242" t="str">
        <f>IFERROR(VLOOKUP(TableHandbook[[#This Row],[UDC]],TableOMEDUC[],7,FALSE),"")</f>
        <v/>
      </c>
      <c r="AA29" s="240" t="str">
        <f>IFERROR(VLOOKUP(TableHandbook[[#This Row],[UDC]],TableOSEPCULIN[],7,FALSE),"")</f>
        <v/>
      </c>
      <c r="AB29" s="240" t="str">
        <f>IFERROR(VLOOKUP(TableHandbook[[#This Row],[UDC]],TableOSEPLNTCH[],7,FALSE),"")</f>
        <v/>
      </c>
      <c r="AC29" s="240" t="str">
        <f>IFERROR(VLOOKUP(TableHandbook[[#This Row],[UDC]],TableOSEPSTEME[],7,FALSE),"")</f>
        <v/>
      </c>
    </row>
    <row r="30" spans="1:29" x14ac:dyDescent="0.25">
      <c r="A30" s="2" t="s">
        <v>282</v>
      </c>
      <c r="B30" s="3">
        <v>1</v>
      </c>
      <c r="C30" s="3" t="s">
        <v>405</v>
      </c>
      <c r="D30" s="2" t="s">
        <v>406</v>
      </c>
      <c r="E30" s="3">
        <v>25</v>
      </c>
      <c r="F30" s="237" t="s">
        <v>357</v>
      </c>
      <c r="G30" s="239" t="str">
        <f>IFERROR(IF(VLOOKUP(TableHandbook[[#This Row],[UDC]],TableAvailabilities[],2,FALSE)&gt;0,"Y",""),"")</f>
        <v/>
      </c>
      <c r="H30" s="239" t="str">
        <f>IFERROR(IF(VLOOKUP(TableHandbook[[#This Row],[UDC]],TableAvailabilities[],3,FALSE)&gt;0,"Y",""),"")</f>
        <v>Y</v>
      </c>
      <c r="I30" s="239" t="str">
        <f>IFERROR(IF(VLOOKUP(TableHandbook[[#This Row],[UDC]],TableAvailabilities[],4,FALSE)&gt;0,"Y",""),"")</f>
        <v/>
      </c>
      <c r="J30" s="239" t="str">
        <f>IFERROR(IF(VLOOKUP(TableHandbook[[#This Row],[UDC]],TableAvailabilities[],5,FALSE)&gt;0,"Y",""),"")</f>
        <v>Y</v>
      </c>
      <c r="K30" s="2"/>
      <c r="L30" s="242" t="str">
        <f>IFERROR(VLOOKUP(TableHandbook[[#This Row],[UDC]],TableOMTEACH1[],7,FALSE),"")</f>
        <v/>
      </c>
      <c r="M30" s="240" t="str">
        <f>IFERROR(VLOOKUP(TableHandbook[[#This Row],[UDC]],TableOUMPTCHEC[],7,FALSE),"")</f>
        <v/>
      </c>
      <c r="N30" s="240" t="str">
        <f>IFERROR(VLOOKUP(TableHandbook[[#This Row],[UDC]],TableOUMPTCHPE[],7,FALSE),"")</f>
        <v/>
      </c>
      <c r="O30" s="240" t="str">
        <f>IFERROR(VLOOKUP(TableHandbook[[#This Row],[UDC]],TableOUMPTCHSE[],7,FALSE),"")</f>
        <v>Core</v>
      </c>
      <c r="P30" s="242" t="str">
        <f>IFERROR(VLOOKUP(TableHandbook[[#This Row],[UDC]],TableOCTESOL1[],7,FALSE),"")</f>
        <v/>
      </c>
      <c r="Q30" s="240" t="str">
        <f>IFERROR(VLOOKUP(TableHandbook[[#This Row],[UDC]],TableOCTESOL[],7,FALSE),"")</f>
        <v/>
      </c>
      <c r="R30" s="240" t="str">
        <f>IFERROR(VLOOKUP(TableHandbook[[#This Row],[UDC]],TableOMAPLING[],7,FALSE),"")</f>
        <v/>
      </c>
      <c r="S30" s="242" t="str">
        <f>IFERROR(VLOOKUP(TableHandbook[[#This Row],[UDC]],TableOCEDHE1[],7,FALSE),"")</f>
        <v/>
      </c>
      <c r="T30" s="240" t="str">
        <f>IFERROR(VLOOKUP(TableHandbook[[#This Row],[UDC]],TableOCEDHE[],7,FALSE),"")</f>
        <v/>
      </c>
      <c r="U30" s="240" t="str">
        <f>IFERROR(VLOOKUP(TableHandbook[[#This Row],[UDC]],TableOCEDUCS1[],7,FALSE),"")</f>
        <v/>
      </c>
      <c r="V30" s="240" t="str">
        <f>IFERROR(VLOOKUP(TableHandbook[[#This Row],[UDC]],TableOCEDUC[],7,FALSE),"")</f>
        <v/>
      </c>
      <c r="W30" s="240" t="str">
        <f>IFERROR(VLOOKUP(TableHandbook[[#This Row],[UDC]],TableOGEDUC[],7,FALSE),"")</f>
        <v/>
      </c>
      <c r="X30" s="240" t="str">
        <f>IFERROR(VLOOKUP(TableHandbook[[#This Row],[UDC]],TableOUMPEDUPR[],7,FALSE),"")</f>
        <v/>
      </c>
      <c r="Y30" s="240" t="str">
        <f>IFERROR(VLOOKUP(TableHandbook[[#This Row],[UDC]],TableOUMPEDUSC[],7,FALSE),"")</f>
        <v/>
      </c>
      <c r="Z30" s="242" t="str">
        <f>IFERROR(VLOOKUP(TableHandbook[[#This Row],[UDC]],TableOMEDUC[],7,FALSE),"")</f>
        <v/>
      </c>
      <c r="AA30" s="240" t="str">
        <f>IFERROR(VLOOKUP(TableHandbook[[#This Row],[UDC]],TableOSEPCULIN[],7,FALSE),"")</f>
        <v/>
      </c>
      <c r="AB30" s="240" t="str">
        <f>IFERROR(VLOOKUP(TableHandbook[[#This Row],[UDC]],TableOSEPLNTCH[],7,FALSE),"")</f>
        <v/>
      </c>
      <c r="AC30" s="240" t="str">
        <f>IFERROR(VLOOKUP(TableHandbook[[#This Row],[UDC]],TableOSEPSTEME[],7,FALSE),"")</f>
        <v/>
      </c>
    </row>
    <row r="31" spans="1:29" x14ac:dyDescent="0.25">
      <c r="A31" s="2" t="s">
        <v>290</v>
      </c>
      <c r="B31" s="3">
        <v>1</v>
      </c>
      <c r="C31" s="3" t="s">
        <v>407</v>
      </c>
      <c r="D31" s="2" t="s">
        <v>408</v>
      </c>
      <c r="E31" s="3">
        <v>25</v>
      </c>
      <c r="F31" s="237" t="s">
        <v>357</v>
      </c>
      <c r="G31" s="239" t="str">
        <f>IFERROR(IF(VLOOKUP(TableHandbook[[#This Row],[UDC]],TableAvailabilities[],2,FALSE)&gt;0,"Y",""),"")</f>
        <v>Y</v>
      </c>
      <c r="H31" s="239" t="str">
        <f>IFERROR(IF(VLOOKUP(TableHandbook[[#This Row],[UDC]],TableAvailabilities[],3,FALSE)&gt;0,"Y",""),"")</f>
        <v>Y</v>
      </c>
      <c r="I31" s="239" t="str">
        <f>IFERROR(IF(VLOOKUP(TableHandbook[[#This Row],[UDC]],TableAvailabilities[],4,FALSE)&gt;0,"Y",""),"")</f>
        <v/>
      </c>
      <c r="J31" s="239" t="str">
        <f>IFERROR(IF(VLOOKUP(TableHandbook[[#This Row],[UDC]],TableAvailabilities[],5,FALSE)&gt;0,"Y",""),"")</f>
        <v/>
      </c>
      <c r="K31" s="2"/>
      <c r="L31" s="242" t="str">
        <f>IFERROR(VLOOKUP(TableHandbook[[#This Row],[UDC]],TableOMTEACH1[],7,FALSE),"")</f>
        <v/>
      </c>
      <c r="M31" s="240" t="str">
        <f>IFERROR(VLOOKUP(TableHandbook[[#This Row],[UDC]],TableOUMPTCHEC[],7,FALSE),"")</f>
        <v/>
      </c>
      <c r="N31" s="240" t="str">
        <f>IFERROR(VLOOKUP(TableHandbook[[#This Row],[UDC]],TableOUMPTCHPE[],7,FALSE),"")</f>
        <v/>
      </c>
      <c r="O31" s="240" t="str">
        <f>IFERROR(VLOOKUP(TableHandbook[[#This Row],[UDC]],TableOUMPTCHSE[],7,FALSE),"")</f>
        <v>Core</v>
      </c>
      <c r="P31" s="242" t="str">
        <f>IFERROR(VLOOKUP(TableHandbook[[#This Row],[UDC]],TableOCTESOL1[],7,FALSE),"")</f>
        <v/>
      </c>
      <c r="Q31" s="240" t="str">
        <f>IFERROR(VLOOKUP(TableHandbook[[#This Row],[UDC]],TableOCTESOL[],7,FALSE),"")</f>
        <v/>
      </c>
      <c r="R31" s="240" t="str">
        <f>IFERROR(VLOOKUP(TableHandbook[[#This Row],[UDC]],TableOMAPLING[],7,FALSE),"")</f>
        <v/>
      </c>
      <c r="S31" s="242" t="str">
        <f>IFERROR(VLOOKUP(TableHandbook[[#This Row],[UDC]],TableOCEDHE1[],7,FALSE),"")</f>
        <v/>
      </c>
      <c r="T31" s="240" t="str">
        <f>IFERROR(VLOOKUP(TableHandbook[[#This Row],[UDC]],TableOCEDHE[],7,FALSE),"")</f>
        <v/>
      </c>
      <c r="U31" s="240" t="str">
        <f>IFERROR(VLOOKUP(TableHandbook[[#This Row],[UDC]],TableOCEDUCS1[],7,FALSE),"")</f>
        <v/>
      </c>
      <c r="V31" s="240" t="str">
        <f>IFERROR(VLOOKUP(TableHandbook[[#This Row],[UDC]],TableOCEDUC[],7,FALSE),"")</f>
        <v/>
      </c>
      <c r="W31" s="240" t="str">
        <f>IFERROR(VLOOKUP(TableHandbook[[#This Row],[UDC]],TableOGEDUC[],7,FALSE),"")</f>
        <v/>
      </c>
      <c r="X31" s="240" t="str">
        <f>IFERROR(VLOOKUP(TableHandbook[[#This Row],[UDC]],TableOUMPEDUPR[],7,FALSE),"")</f>
        <v/>
      </c>
      <c r="Y31" s="240" t="str">
        <f>IFERROR(VLOOKUP(TableHandbook[[#This Row],[UDC]],TableOUMPEDUSC[],7,FALSE),"")</f>
        <v>Core</v>
      </c>
      <c r="Z31" s="242" t="str">
        <f>IFERROR(VLOOKUP(TableHandbook[[#This Row],[UDC]],TableOMEDUC[],7,FALSE),"")</f>
        <v/>
      </c>
      <c r="AA31" s="240" t="str">
        <f>IFERROR(VLOOKUP(TableHandbook[[#This Row],[UDC]],TableOSEPCULIN[],7,FALSE),"")</f>
        <v/>
      </c>
      <c r="AB31" s="240" t="str">
        <f>IFERROR(VLOOKUP(TableHandbook[[#This Row],[UDC]],TableOSEPLNTCH[],7,FALSE),"")</f>
        <v/>
      </c>
      <c r="AC31" s="240" t="str">
        <f>IFERROR(VLOOKUP(TableHandbook[[#This Row],[UDC]],TableOSEPSTEME[],7,FALSE),"")</f>
        <v/>
      </c>
    </row>
    <row r="32" spans="1:29" x14ac:dyDescent="0.25">
      <c r="A32" s="2" t="s">
        <v>262</v>
      </c>
      <c r="B32" s="3">
        <v>1</v>
      </c>
      <c r="C32" s="3" t="s">
        <v>409</v>
      </c>
      <c r="D32" s="2" t="s">
        <v>410</v>
      </c>
      <c r="E32" s="3">
        <v>25</v>
      </c>
      <c r="F32" s="237" t="s">
        <v>357</v>
      </c>
      <c r="G32" s="239" t="str">
        <f>IFERROR(IF(VLOOKUP(TableHandbook[[#This Row],[UDC]],TableAvailabilities[],2,FALSE)&gt;0,"Y",""),"")</f>
        <v>Y</v>
      </c>
      <c r="H32" s="239" t="str">
        <f>IFERROR(IF(VLOOKUP(TableHandbook[[#This Row],[UDC]],TableAvailabilities[],3,FALSE)&gt;0,"Y",""),"")</f>
        <v/>
      </c>
      <c r="I32" s="239" t="str">
        <f>IFERROR(IF(VLOOKUP(TableHandbook[[#This Row],[UDC]],TableAvailabilities[],4,FALSE)&gt;0,"Y",""),"")</f>
        <v>Y</v>
      </c>
      <c r="J32" s="239" t="str">
        <f>IFERROR(IF(VLOOKUP(TableHandbook[[#This Row],[UDC]],TableAvailabilities[],5,FALSE)&gt;0,"Y",""),"")</f>
        <v/>
      </c>
      <c r="K32" s="2"/>
      <c r="L32" s="242" t="str">
        <f>IFERROR(VLOOKUP(TableHandbook[[#This Row],[UDC]],TableOMTEACH1[],7,FALSE),"")</f>
        <v/>
      </c>
      <c r="M32" s="240" t="str">
        <f>IFERROR(VLOOKUP(TableHandbook[[#This Row],[UDC]],TableOUMPTCHEC[],7,FALSE),"")</f>
        <v/>
      </c>
      <c r="N32" s="240" t="str">
        <f>IFERROR(VLOOKUP(TableHandbook[[#This Row],[UDC]],TableOUMPTCHPE[],7,FALSE),"")</f>
        <v/>
      </c>
      <c r="O32" s="240" t="str">
        <f>IFERROR(VLOOKUP(TableHandbook[[#This Row],[UDC]],TableOUMPTCHSE[],7,FALSE),"")</f>
        <v>Core</v>
      </c>
      <c r="P32" s="242" t="str">
        <f>IFERROR(VLOOKUP(TableHandbook[[#This Row],[UDC]],TableOCTESOL1[],7,FALSE),"")</f>
        <v/>
      </c>
      <c r="Q32" s="240" t="str">
        <f>IFERROR(VLOOKUP(TableHandbook[[#This Row],[UDC]],TableOCTESOL[],7,FALSE),"")</f>
        <v/>
      </c>
      <c r="R32" s="240" t="str">
        <f>IFERROR(VLOOKUP(TableHandbook[[#This Row],[UDC]],TableOMAPLING[],7,FALSE),"")</f>
        <v/>
      </c>
      <c r="S32" s="242" t="str">
        <f>IFERROR(VLOOKUP(TableHandbook[[#This Row],[UDC]],TableOCEDHE1[],7,FALSE),"")</f>
        <v/>
      </c>
      <c r="T32" s="240" t="str">
        <f>IFERROR(VLOOKUP(TableHandbook[[#This Row],[UDC]],TableOCEDHE[],7,FALSE),"")</f>
        <v/>
      </c>
      <c r="U32" s="240" t="str">
        <f>IFERROR(VLOOKUP(TableHandbook[[#This Row],[UDC]],TableOCEDUCS1[],7,FALSE),"")</f>
        <v>Option</v>
      </c>
      <c r="V32" s="240" t="str">
        <f>IFERROR(VLOOKUP(TableHandbook[[#This Row],[UDC]],TableOCEDUC[],7,FALSE),"")</f>
        <v>Option</v>
      </c>
      <c r="W32" s="240" t="str">
        <f>IFERROR(VLOOKUP(TableHandbook[[#This Row],[UDC]],TableOGEDUC[],7,FALSE),"")</f>
        <v/>
      </c>
      <c r="X32" s="240" t="str">
        <f>IFERROR(VLOOKUP(TableHandbook[[#This Row],[UDC]],TableOUMPEDUPR[],7,FALSE),"")</f>
        <v/>
      </c>
      <c r="Y32" s="240" t="str">
        <f>IFERROR(VLOOKUP(TableHandbook[[#This Row],[UDC]],TableOUMPEDUSC[],7,FALSE),"")</f>
        <v/>
      </c>
      <c r="Z32" s="242" t="str">
        <f>IFERROR(VLOOKUP(TableHandbook[[#This Row],[UDC]],TableOMEDUC[],7,FALSE),"")</f>
        <v/>
      </c>
      <c r="AA32" s="240" t="str">
        <f>IFERROR(VLOOKUP(TableHandbook[[#This Row],[UDC]],TableOSEPCULIN[],7,FALSE),"")</f>
        <v/>
      </c>
      <c r="AB32" s="240" t="str">
        <f>IFERROR(VLOOKUP(TableHandbook[[#This Row],[UDC]],TableOSEPLNTCH[],7,FALSE),"")</f>
        <v/>
      </c>
      <c r="AC32" s="240" t="str">
        <f>IFERROR(VLOOKUP(TableHandbook[[#This Row],[UDC]],TableOSEPSTEME[],7,FALSE),"")</f>
        <v/>
      </c>
    </row>
    <row r="33" spans="1:29" x14ac:dyDescent="0.25">
      <c r="A33" s="2" t="s">
        <v>315</v>
      </c>
      <c r="B33" s="3">
        <v>1</v>
      </c>
      <c r="C33" s="3" t="s">
        <v>411</v>
      </c>
      <c r="D33" s="2" t="s">
        <v>412</v>
      </c>
      <c r="E33" s="3">
        <v>25</v>
      </c>
      <c r="F33" s="237" t="s">
        <v>357</v>
      </c>
      <c r="G33" s="239" t="str">
        <f>IFERROR(IF(VLOOKUP(TableHandbook[[#This Row],[UDC]],TableAvailabilities[],2,FALSE)&gt;0,"Y",""),"")</f>
        <v/>
      </c>
      <c r="H33" s="239" t="str">
        <f>IFERROR(IF(VLOOKUP(TableHandbook[[#This Row],[UDC]],TableAvailabilities[],3,FALSE)&gt;0,"Y",""),"")</f>
        <v>Y</v>
      </c>
      <c r="I33" s="239" t="str">
        <f>IFERROR(IF(VLOOKUP(TableHandbook[[#This Row],[UDC]],TableAvailabilities[],4,FALSE)&gt;0,"Y",""),"")</f>
        <v/>
      </c>
      <c r="J33" s="239" t="str">
        <f>IFERROR(IF(VLOOKUP(TableHandbook[[#This Row],[UDC]],TableAvailabilities[],5,FALSE)&gt;0,"Y",""),"")</f>
        <v>Y</v>
      </c>
      <c r="K33" s="2"/>
      <c r="L33" s="242" t="str">
        <f>IFERROR(VLOOKUP(TableHandbook[[#This Row],[UDC]],TableOMTEACH1[],7,FALSE),"")</f>
        <v/>
      </c>
      <c r="M33" s="240" t="str">
        <f>IFERROR(VLOOKUP(TableHandbook[[#This Row],[UDC]],TableOUMPTCHEC[],7,FALSE),"")</f>
        <v/>
      </c>
      <c r="N33" s="240" t="str">
        <f>IFERROR(VLOOKUP(TableHandbook[[#This Row],[UDC]],TableOUMPTCHPE[],7,FALSE),"")</f>
        <v/>
      </c>
      <c r="O33" s="240" t="str">
        <f>IFERROR(VLOOKUP(TableHandbook[[#This Row],[UDC]],TableOUMPTCHSE[],7,FALSE),"")</f>
        <v>Option</v>
      </c>
      <c r="P33" s="242" t="str">
        <f>IFERROR(VLOOKUP(TableHandbook[[#This Row],[UDC]],TableOCTESOL1[],7,FALSE),"")</f>
        <v/>
      </c>
      <c r="Q33" s="240" t="str">
        <f>IFERROR(VLOOKUP(TableHandbook[[#This Row],[UDC]],TableOCTESOL[],7,FALSE),"")</f>
        <v/>
      </c>
      <c r="R33" s="240" t="str">
        <f>IFERROR(VLOOKUP(TableHandbook[[#This Row],[UDC]],TableOMAPLING[],7,FALSE),"")</f>
        <v/>
      </c>
      <c r="S33" s="242" t="str">
        <f>IFERROR(VLOOKUP(TableHandbook[[#This Row],[UDC]],TableOCEDHE1[],7,FALSE),"")</f>
        <v/>
      </c>
      <c r="T33" s="240" t="str">
        <f>IFERROR(VLOOKUP(TableHandbook[[#This Row],[UDC]],TableOCEDHE[],7,FALSE),"")</f>
        <v/>
      </c>
      <c r="U33" s="240" t="str">
        <f>IFERROR(VLOOKUP(TableHandbook[[#This Row],[UDC]],TableOCEDUCS1[],7,FALSE),"")</f>
        <v/>
      </c>
      <c r="V33" s="240" t="str">
        <f>IFERROR(VLOOKUP(TableHandbook[[#This Row],[UDC]],TableOCEDUC[],7,FALSE),"")</f>
        <v/>
      </c>
      <c r="W33" s="240" t="str">
        <f>IFERROR(VLOOKUP(TableHandbook[[#This Row],[UDC]],TableOGEDUC[],7,FALSE),"")</f>
        <v/>
      </c>
      <c r="X33" s="240" t="str">
        <f>IFERROR(VLOOKUP(TableHandbook[[#This Row],[UDC]],TableOUMPEDUPR[],7,FALSE),"")</f>
        <v/>
      </c>
      <c r="Y33" s="240" t="str">
        <f>IFERROR(VLOOKUP(TableHandbook[[#This Row],[UDC]],TableOUMPEDUSC[],7,FALSE),"")</f>
        <v>Option</v>
      </c>
      <c r="Z33" s="242" t="str">
        <f>IFERROR(VLOOKUP(TableHandbook[[#This Row],[UDC]],TableOMEDUC[],7,FALSE),"")</f>
        <v/>
      </c>
      <c r="AA33" s="240" t="str">
        <f>IFERROR(VLOOKUP(TableHandbook[[#This Row],[UDC]],TableOSEPCULIN[],7,FALSE),"")</f>
        <v/>
      </c>
      <c r="AB33" s="240" t="str">
        <f>IFERROR(VLOOKUP(TableHandbook[[#This Row],[UDC]],TableOSEPLNTCH[],7,FALSE),"")</f>
        <v/>
      </c>
      <c r="AC33" s="240" t="str">
        <f>IFERROR(VLOOKUP(TableHandbook[[#This Row],[UDC]],TableOSEPSTEME[],7,FALSE),"")</f>
        <v/>
      </c>
    </row>
    <row r="34" spans="1:29" x14ac:dyDescent="0.25">
      <c r="A34" s="2" t="s">
        <v>316</v>
      </c>
      <c r="B34" s="3">
        <v>1</v>
      </c>
      <c r="C34" s="3" t="s">
        <v>413</v>
      </c>
      <c r="D34" s="2" t="s">
        <v>414</v>
      </c>
      <c r="E34" s="3">
        <v>25</v>
      </c>
      <c r="F34" s="237" t="s">
        <v>357</v>
      </c>
      <c r="G34" s="239" t="str">
        <f>IFERROR(IF(VLOOKUP(TableHandbook[[#This Row],[UDC]],TableAvailabilities[],2,FALSE)&gt;0,"Y",""),"")</f>
        <v/>
      </c>
      <c r="H34" s="239" t="str">
        <f>IFERROR(IF(VLOOKUP(TableHandbook[[#This Row],[UDC]],TableAvailabilities[],3,FALSE)&gt;0,"Y",""),"")</f>
        <v>Y</v>
      </c>
      <c r="I34" s="239" t="str">
        <f>IFERROR(IF(VLOOKUP(TableHandbook[[#This Row],[UDC]],TableAvailabilities[],4,FALSE)&gt;0,"Y",""),"")</f>
        <v/>
      </c>
      <c r="J34" s="239" t="str">
        <f>IFERROR(IF(VLOOKUP(TableHandbook[[#This Row],[UDC]],TableAvailabilities[],5,FALSE)&gt;0,"Y",""),"")</f>
        <v>Y</v>
      </c>
      <c r="K34" s="2"/>
      <c r="L34" s="242" t="str">
        <f>IFERROR(VLOOKUP(TableHandbook[[#This Row],[UDC]],TableOMTEACH1[],7,FALSE),"")</f>
        <v/>
      </c>
      <c r="M34" s="240" t="str">
        <f>IFERROR(VLOOKUP(TableHandbook[[#This Row],[UDC]],TableOUMPTCHEC[],7,FALSE),"")</f>
        <v/>
      </c>
      <c r="N34" s="240" t="str">
        <f>IFERROR(VLOOKUP(TableHandbook[[#This Row],[UDC]],TableOUMPTCHPE[],7,FALSE),"")</f>
        <v/>
      </c>
      <c r="O34" s="240" t="str">
        <f>IFERROR(VLOOKUP(TableHandbook[[#This Row],[UDC]],TableOUMPTCHSE[],7,FALSE),"")</f>
        <v>Option</v>
      </c>
      <c r="P34" s="242" t="str">
        <f>IFERROR(VLOOKUP(TableHandbook[[#This Row],[UDC]],TableOCTESOL1[],7,FALSE),"")</f>
        <v/>
      </c>
      <c r="Q34" s="240" t="str">
        <f>IFERROR(VLOOKUP(TableHandbook[[#This Row],[UDC]],TableOCTESOL[],7,FALSE),"")</f>
        <v/>
      </c>
      <c r="R34" s="240" t="str">
        <f>IFERROR(VLOOKUP(TableHandbook[[#This Row],[UDC]],TableOMAPLING[],7,FALSE),"")</f>
        <v/>
      </c>
      <c r="S34" s="242" t="str">
        <f>IFERROR(VLOOKUP(TableHandbook[[#This Row],[UDC]],TableOCEDHE1[],7,FALSE),"")</f>
        <v/>
      </c>
      <c r="T34" s="240" t="str">
        <f>IFERROR(VLOOKUP(TableHandbook[[#This Row],[UDC]],TableOCEDHE[],7,FALSE),"")</f>
        <v/>
      </c>
      <c r="U34" s="240" t="str">
        <f>IFERROR(VLOOKUP(TableHandbook[[#This Row],[UDC]],TableOCEDUCS1[],7,FALSE),"")</f>
        <v/>
      </c>
      <c r="V34" s="240" t="str">
        <f>IFERROR(VLOOKUP(TableHandbook[[#This Row],[UDC]],TableOCEDUC[],7,FALSE),"")</f>
        <v/>
      </c>
      <c r="W34" s="240" t="str">
        <f>IFERROR(VLOOKUP(TableHandbook[[#This Row],[UDC]],TableOGEDUC[],7,FALSE),"")</f>
        <v/>
      </c>
      <c r="X34" s="240" t="str">
        <f>IFERROR(VLOOKUP(TableHandbook[[#This Row],[UDC]],TableOUMPEDUPR[],7,FALSE),"")</f>
        <v/>
      </c>
      <c r="Y34" s="240" t="str">
        <f>IFERROR(VLOOKUP(TableHandbook[[#This Row],[UDC]],TableOUMPEDUSC[],7,FALSE),"")</f>
        <v>Option</v>
      </c>
      <c r="Z34" s="242" t="str">
        <f>IFERROR(VLOOKUP(TableHandbook[[#This Row],[UDC]],TableOMEDUC[],7,FALSE),"")</f>
        <v/>
      </c>
      <c r="AA34" s="240" t="str">
        <f>IFERROR(VLOOKUP(TableHandbook[[#This Row],[UDC]],TableOSEPCULIN[],7,FALSE),"")</f>
        <v/>
      </c>
      <c r="AB34" s="240" t="str">
        <f>IFERROR(VLOOKUP(TableHandbook[[#This Row],[UDC]],TableOSEPLNTCH[],7,FALSE),"")</f>
        <v/>
      </c>
      <c r="AC34" s="240" t="str">
        <f>IFERROR(VLOOKUP(TableHandbook[[#This Row],[UDC]],TableOSEPSTEME[],7,FALSE),"")</f>
        <v/>
      </c>
    </row>
    <row r="35" spans="1:29" x14ac:dyDescent="0.25">
      <c r="A35" s="2" t="s">
        <v>318</v>
      </c>
      <c r="B35" s="3">
        <v>1</v>
      </c>
      <c r="C35" s="3" t="s">
        <v>415</v>
      </c>
      <c r="D35" s="2" t="s">
        <v>416</v>
      </c>
      <c r="E35" s="3">
        <v>25</v>
      </c>
      <c r="F35" s="237" t="s">
        <v>357</v>
      </c>
      <c r="G35" s="239" t="str">
        <f>IFERROR(IF(VLOOKUP(TableHandbook[[#This Row],[UDC]],TableAvailabilities[],2,FALSE)&gt;0,"Y",""),"")</f>
        <v/>
      </c>
      <c r="H35" s="239" t="str">
        <f>IFERROR(IF(VLOOKUP(TableHandbook[[#This Row],[UDC]],TableAvailabilities[],3,FALSE)&gt;0,"Y",""),"")</f>
        <v>Y</v>
      </c>
      <c r="I35" s="239" t="str">
        <f>IFERROR(IF(VLOOKUP(TableHandbook[[#This Row],[UDC]],TableAvailabilities[],4,FALSE)&gt;0,"Y",""),"")</f>
        <v/>
      </c>
      <c r="J35" s="239" t="str">
        <f>IFERROR(IF(VLOOKUP(TableHandbook[[#This Row],[UDC]],TableAvailabilities[],5,FALSE)&gt;0,"Y",""),"")</f>
        <v>Y</v>
      </c>
      <c r="K35" s="2"/>
      <c r="L35" s="242" t="str">
        <f>IFERROR(VLOOKUP(TableHandbook[[#This Row],[UDC]],TableOMTEACH1[],7,FALSE),"")</f>
        <v/>
      </c>
      <c r="M35" s="240" t="str">
        <f>IFERROR(VLOOKUP(TableHandbook[[#This Row],[UDC]],TableOUMPTCHEC[],7,FALSE),"")</f>
        <v/>
      </c>
      <c r="N35" s="240" t="str">
        <f>IFERROR(VLOOKUP(TableHandbook[[#This Row],[UDC]],TableOUMPTCHPE[],7,FALSE),"")</f>
        <v/>
      </c>
      <c r="O35" s="240" t="str">
        <f>IFERROR(VLOOKUP(TableHandbook[[#This Row],[UDC]],TableOUMPTCHSE[],7,FALSE),"")</f>
        <v>Option</v>
      </c>
      <c r="P35" s="242" t="str">
        <f>IFERROR(VLOOKUP(TableHandbook[[#This Row],[UDC]],TableOCTESOL1[],7,FALSE),"")</f>
        <v/>
      </c>
      <c r="Q35" s="240" t="str">
        <f>IFERROR(VLOOKUP(TableHandbook[[#This Row],[UDC]],TableOCTESOL[],7,FALSE),"")</f>
        <v/>
      </c>
      <c r="R35" s="240" t="str">
        <f>IFERROR(VLOOKUP(TableHandbook[[#This Row],[UDC]],TableOMAPLING[],7,FALSE),"")</f>
        <v/>
      </c>
      <c r="S35" s="242" t="str">
        <f>IFERROR(VLOOKUP(TableHandbook[[#This Row],[UDC]],TableOCEDHE1[],7,FALSE),"")</f>
        <v/>
      </c>
      <c r="T35" s="240" t="str">
        <f>IFERROR(VLOOKUP(TableHandbook[[#This Row],[UDC]],TableOCEDHE[],7,FALSE),"")</f>
        <v/>
      </c>
      <c r="U35" s="240" t="str">
        <f>IFERROR(VLOOKUP(TableHandbook[[#This Row],[UDC]],TableOCEDUCS1[],7,FALSE),"")</f>
        <v/>
      </c>
      <c r="V35" s="240" t="str">
        <f>IFERROR(VLOOKUP(TableHandbook[[#This Row],[UDC]],TableOCEDUC[],7,FALSE),"")</f>
        <v/>
      </c>
      <c r="W35" s="240" t="str">
        <f>IFERROR(VLOOKUP(TableHandbook[[#This Row],[UDC]],TableOGEDUC[],7,FALSE),"")</f>
        <v/>
      </c>
      <c r="X35" s="240" t="str">
        <f>IFERROR(VLOOKUP(TableHandbook[[#This Row],[UDC]],TableOUMPEDUPR[],7,FALSE),"")</f>
        <v/>
      </c>
      <c r="Y35" s="240" t="str">
        <f>IFERROR(VLOOKUP(TableHandbook[[#This Row],[UDC]],TableOUMPEDUSC[],7,FALSE),"")</f>
        <v>Option</v>
      </c>
      <c r="Z35" s="242" t="str">
        <f>IFERROR(VLOOKUP(TableHandbook[[#This Row],[UDC]],TableOMEDUC[],7,FALSE),"")</f>
        <v/>
      </c>
      <c r="AA35" s="240" t="str">
        <f>IFERROR(VLOOKUP(TableHandbook[[#This Row],[UDC]],TableOSEPCULIN[],7,FALSE),"")</f>
        <v/>
      </c>
      <c r="AB35" s="240" t="str">
        <f>IFERROR(VLOOKUP(TableHandbook[[#This Row],[UDC]],TableOSEPLNTCH[],7,FALSE),"")</f>
        <v/>
      </c>
      <c r="AC35" s="240" t="str">
        <f>IFERROR(VLOOKUP(TableHandbook[[#This Row],[UDC]],TableOSEPSTEME[],7,FALSE),"")</f>
        <v/>
      </c>
    </row>
    <row r="36" spans="1:29" x14ac:dyDescent="0.25">
      <c r="A36" s="2" t="s">
        <v>319</v>
      </c>
      <c r="B36" s="3">
        <v>1</v>
      </c>
      <c r="C36" s="3" t="s">
        <v>417</v>
      </c>
      <c r="D36" s="2" t="s">
        <v>418</v>
      </c>
      <c r="E36" s="3">
        <v>25</v>
      </c>
      <c r="F36" s="237" t="s">
        <v>357</v>
      </c>
      <c r="G36" s="239" t="str">
        <f>IFERROR(IF(VLOOKUP(TableHandbook[[#This Row],[UDC]],TableAvailabilities[],2,FALSE)&gt;0,"Y",""),"")</f>
        <v/>
      </c>
      <c r="H36" s="239" t="str">
        <f>IFERROR(IF(VLOOKUP(TableHandbook[[#This Row],[UDC]],TableAvailabilities[],3,FALSE)&gt;0,"Y",""),"")</f>
        <v>Y</v>
      </c>
      <c r="I36" s="239" t="str">
        <f>IFERROR(IF(VLOOKUP(TableHandbook[[#This Row],[UDC]],TableAvailabilities[],4,FALSE)&gt;0,"Y",""),"")</f>
        <v/>
      </c>
      <c r="J36" s="239" t="str">
        <f>IFERROR(IF(VLOOKUP(TableHandbook[[#This Row],[UDC]],TableAvailabilities[],5,FALSE)&gt;0,"Y",""),"")</f>
        <v>Y</v>
      </c>
      <c r="K36" s="2"/>
      <c r="L36" s="242" t="str">
        <f>IFERROR(VLOOKUP(TableHandbook[[#This Row],[UDC]],TableOMTEACH1[],7,FALSE),"")</f>
        <v/>
      </c>
      <c r="M36" s="240" t="str">
        <f>IFERROR(VLOOKUP(TableHandbook[[#This Row],[UDC]],TableOUMPTCHEC[],7,FALSE),"")</f>
        <v/>
      </c>
      <c r="N36" s="240" t="str">
        <f>IFERROR(VLOOKUP(TableHandbook[[#This Row],[UDC]],TableOUMPTCHPE[],7,FALSE),"")</f>
        <v/>
      </c>
      <c r="O36" s="240" t="str">
        <f>IFERROR(VLOOKUP(TableHandbook[[#This Row],[UDC]],TableOUMPTCHSE[],7,FALSE),"")</f>
        <v>Option</v>
      </c>
      <c r="P36" s="242" t="str">
        <f>IFERROR(VLOOKUP(TableHandbook[[#This Row],[UDC]],TableOCTESOL1[],7,FALSE),"")</f>
        <v/>
      </c>
      <c r="Q36" s="240" t="str">
        <f>IFERROR(VLOOKUP(TableHandbook[[#This Row],[UDC]],TableOCTESOL[],7,FALSE),"")</f>
        <v/>
      </c>
      <c r="R36" s="240" t="str">
        <f>IFERROR(VLOOKUP(TableHandbook[[#This Row],[UDC]],TableOMAPLING[],7,FALSE),"")</f>
        <v/>
      </c>
      <c r="S36" s="242" t="str">
        <f>IFERROR(VLOOKUP(TableHandbook[[#This Row],[UDC]],TableOCEDHE1[],7,FALSE),"")</f>
        <v/>
      </c>
      <c r="T36" s="240" t="str">
        <f>IFERROR(VLOOKUP(TableHandbook[[#This Row],[UDC]],TableOCEDHE[],7,FALSE),"")</f>
        <v/>
      </c>
      <c r="U36" s="240" t="str">
        <f>IFERROR(VLOOKUP(TableHandbook[[#This Row],[UDC]],TableOCEDUCS1[],7,FALSE),"")</f>
        <v/>
      </c>
      <c r="V36" s="240" t="str">
        <f>IFERROR(VLOOKUP(TableHandbook[[#This Row],[UDC]],TableOCEDUC[],7,FALSE),"")</f>
        <v/>
      </c>
      <c r="W36" s="240" t="str">
        <f>IFERROR(VLOOKUP(TableHandbook[[#This Row],[UDC]],TableOGEDUC[],7,FALSE),"")</f>
        <v/>
      </c>
      <c r="X36" s="240" t="str">
        <f>IFERROR(VLOOKUP(TableHandbook[[#This Row],[UDC]],TableOUMPEDUPR[],7,FALSE),"")</f>
        <v/>
      </c>
      <c r="Y36" s="240" t="str">
        <f>IFERROR(VLOOKUP(TableHandbook[[#This Row],[UDC]],TableOUMPEDUSC[],7,FALSE),"")</f>
        <v>Option</v>
      </c>
      <c r="Z36" s="242" t="str">
        <f>IFERROR(VLOOKUP(TableHandbook[[#This Row],[UDC]],TableOMEDUC[],7,FALSE),"")</f>
        <v/>
      </c>
      <c r="AA36" s="240" t="str">
        <f>IFERROR(VLOOKUP(TableHandbook[[#This Row],[UDC]],TableOSEPCULIN[],7,FALSE),"")</f>
        <v/>
      </c>
      <c r="AB36" s="240" t="str">
        <f>IFERROR(VLOOKUP(TableHandbook[[#This Row],[UDC]],TableOSEPLNTCH[],7,FALSE),"")</f>
        <v/>
      </c>
      <c r="AC36" s="240" t="str">
        <f>IFERROR(VLOOKUP(TableHandbook[[#This Row],[UDC]],TableOSEPSTEME[],7,FALSE),"")</f>
        <v/>
      </c>
    </row>
    <row r="37" spans="1:29" x14ac:dyDescent="0.25">
      <c r="A37" s="2" t="s">
        <v>320</v>
      </c>
      <c r="B37" s="3">
        <v>1</v>
      </c>
      <c r="C37" s="3" t="s">
        <v>419</v>
      </c>
      <c r="D37" s="2" t="s">
        <v>420</v>
      </c>
      <c r="E37" s="3">
        <v>25</v>
      </c>
      <c r="F37" s="237" t="s">
        <v>357</v>
      </c>
      <c r="G37" s="239" t="str">
        <f>IFERROR(IF(VLOOKUP(TableHandbook[[#This Row],[UDC]],TableAvailabilities[],2,FALSE)&gt;0,"Y",""),"")</f>
        <v/>
      </c>
      <c r="H37" s="239" t="str">
        <f>IFERROR(IF(VLOOKUP(TableHandbook[[#This Row],[UDC]],TableAvailabilities[],3,FALSE)&gt;0,"Y",""),"")</f>
        <v>Y</v>
      </c>
      <c r="I37" s="239" t="str">
        <f>IFERROR(IF(VLOOKUP(TableHandbook[[#This Row],[UDC]],TableAvailabilities[],4,FALSE)&gt;0,"Y",""),"")</f>
        <v/>
      </c>
      <c r="J37" s="239" t="str">
        <f>IFERROR(IF(VLOOKUP(TableHandbook[[#This Row],[UDC]],TableAvailabilities[],5,FALSE)&gt;0,"Y",""),"")</f>
        <v>Y</v>
      </c>
      <c r="K37" s="2"/>
      <c r="L37" s="242" t="str">
        <f>IFERROR(VLOOKUP(TableHandbook[[#This Row],[UDC]],TableOMTEACH1[],7,FALSE),"")</f>
        <v/>
      </c>
      <c r="M37" s="240" t="str">
        <f>IFERROR(VLOOKUP(TableHandbook[[#This Row],[UDC]],TableOUMPTCHEC[],7,FALSE),"")</f>
        <v/>
      </c>
      <c r="N37" s="240" t="str">
        <f>IFERROR(VLOOKUP(TableHandbook[[#This Row],[UDC]],TableOUMPTCHPE[],7,FALSE),"")</f>
        <v/>
      </c>
      <c r="O37" s="240" t="str">
        <f>IFERROR(VLOOKUP(TableHandbook[[#This Row],[UDC]],TableOUMPTCHSE[],7,FALSE),"")</f>
        <v>Option</v>
      </c>
      <c r="P37" s="242" t="str">
        <f>IFERROR(VLOOKUP(TableHandbook[[#This Row],[UDC]],TableOCTESOL1[],7,FALSE),"")</f>
        <v/>
      </c>
      <c r="Q37" s="240" t="str">
        <f>IFERROR(VLOOKUP(TableHandbook[[#This Row],[UDC]],TableOCTESOL[],7,FALSE),"")</f>
        <v/>
      </c>
      <c r="R37" s="240" t="str">
        <f>IFERROR(VLOOKUP(TableHandbook[[#This Row],[UDC]],TableOMAPLING[],7,FALSE),"")</f>
        <v/>
      </c>
      <c r="S37" s="242" t="str">
        <f>IFERROR(VLOOKUP(TableHandbook[[#This Row],[UDC]],TableOCEDHE1[],7,FALSE),"")</f>
        <v/>
      </c>
      <c r="T37" s="240" t="str">
        <f>IFERROR(VLOOKUP(TableHandbook[[#This Row],[UDC]],TableOCEDHE[],7,FALSE),"")</f>
        <v/>
      </c>
      <c r="U37" s="240" t="str">
        <f>IFERROR(VLOOKUP(TableHandbook[[#This Row],[UDC]],TableOCEDUCS1[],7,FALSE),"")</f>
        <v/>
      </c>
      <c r="V37" s="240" t="str">
        <f>IFERROR(VLOOKUP(TableHandbook[[#This Row],[UDC]],TableOCEDUC[],7,FALSE),"")</f>
        <v/>
      </c>
      <c r="W37" s="240" t="str">
        <f>IFERROR(VLOOKUP(TableHandbook[[#This Row],[UDC]],TableOGEDUC[],7,FALSE),"")</f>
        <v/>
      </c>
      <c r="X37" s="240" t="str">
        <f>IFERROR(VLOOKUP(TableHandbook[[#This Row],[UDC]],TableOUMPEDUPR[],7,FALSE),"")</f>
        <v/>
      </c>
      <c r="Y37" s="240" t="str">
        <f>IFERROR(VLOOKUP(TableHandbook[[#This Row],[UDC]],TableOUMPEDUSC[],7,FALSE),"")</f>
        <v>Option</v>
      </c>
      <c r="Z37" s="242" t="str">
        <f>IFERROR(VLOOKUP(TableHandbook[[#This Row],[UDC]],TableOMEDUC[],7,FALSE),"")</f>
        <v/>
      </c>
      <c r="AA37" s="240" t="str">
        <f>IFERROR(VLOOKUP(TableHandbook[[#This Row],[UDC]],TableOSEPCULIN[],7,FALSE),"")</f>
        <v/>
      </c>
      <c r="AB37" s="240" t="str">
        <f>IFERROR(VLOOKUP(TableHandbook[[#This Row],[UDC]],TableOSEPLNTCH[],7,FALSE),"")</f>
        <v/>
      </c>
      <c r="AC37" s="240" t="str">
        <f>IFERROR(VLOOKUP(TableHandbook[[#This Row],[UDC]],TableOSEPSTEME[],7,FALSE),"")</f>
        <v/>
      </c>
    </row>
    <row r="38" spans="1:29" x14ac:dyDescent="0.25">
      <c r="A38" s="2" t="s">
        <v>323</v>
      </c>
      <c r="B38" s="3">
        <v>2</v>
      </c>
      <c r="C38" s="3" t="s">
        <v>421</v>
      </c>
      <c r="D38" s="2" t="s">
        <v>422</v>
      </c>
      <c r="E38" s="3">
        <v>25</v>
      </c>
      <c r="F38" s="237" t="s">
        <v>357</v>
      </c>
      <c r="G38" s="239" t="str">
        <f>IFERROR(IF(VLOOKUP(TableHandbook[[#This Row],[UDC]],TableAvailabilities[],2,FALSE)&gt;0,"Y",""),"")</f>
        <v/>
      </c>
      <c r="H38" s="239" t="str">
        <f>IFERROR(IF(VLOOKUP(TableHandbook[[#This Row],[UDC]],TableAvailabilities[],3,FALSE)&gt;0,"Y",""),"")</f>
        <v>Y</v>
      </c>
      <c r="I38" s="239" t="str">
        <f>IFERROR(IF(VLOOKUP(TableHandbook[[#This Row],[UDC]],TableAvailabilities[],4,FALSE)&gt;0,"Y",""),"")</f>
        <v/>
      </c>
      <c r="J38" s="239" t="str">
        <f>IFERROR(IF(VLOOKUP(TableHandbook[[#This Row],[UDC]],TableAvailabilities[],5,FALSE)&gt;0,"Y",""),"")</f>
        <v>Y</v>
      </c>
      <c r="K38" s="2"/>
      <c r="L38" s="242" t="str">
        <f>IFERROR(VLOOKUP(TableHandbook[[#This Row],[UDC]],TableOMTEACH1[],7,FALSE),"")</f>
        <v/>
      </c>
      <c r="M38" s="240" t="str">
        <f>IFERROR(VLOOKUP(TableHandbook[[#This Row],[UDC]],TableOUMPTCHEC[],7,FALSE),"")</f>
        <v/>
      </c>
      <c r="N38" s="240" t="str">
        <f>IFERROR(VLOOKUP(TableHandbook[[#This Row],[UDC]],TableOUMPTCHPE[],7,FALSE),"")</f>
        <v/>
      </c>
      <c r="O38" s="240" t="str">
        <f>IFERROR(VLOOKUP(TableHandbook[[#This Row],[UDC]],TableOUMPTCHSE[],7,FALSE),"")</f>
        <v>Option</v>
      </c>
      <c r="P38" s="242" t="str">
        <f>IFERROR(VLOOKUP(TableHandbook[[#This Row],[UDC]],TableOCTESOL1[],7,FALSE),"")</f>
        <v/>
      </c>
      <c r="Q38" s="240" t="str">
        <f>IFERROR(VLOOKUP(TableHandbook[[#This Row],[UDC]],TableOCTESOL[],7,FALSE),"")</f>
        <v/>
      </c>
      <c r="R38" s="240" t="str">
        <f>IFERROR(VLOOKUP(TableHandbook[[#This Row],[UDC]],TableOMAPLING[],7,FALSE),"")</f>
        <v/>
      </c>
      <c r="S38" s="242" t="str">
        <f>IFERROR(VLOOKUP(TableHandbook[[#This Row],[UDC]],TableOCEDHE1[],7,FALSE),"")</f>
        <v/>
      </c>
      <c r="T38" s="240" t="str">
        <f>IFERROR(VLOOKUP(TableHandbook[[#This Row],[UDC]],TableOCEDHE[],7,FALSE),"")</f>
        <v/>
      </c>
      <c r="U38" s="240" t="str">
        <f>IFERROR(VLOOKUP(TableHandbook[[#This Row],[UDC]],TableOCEDUCS1[],7,FALSE),"")</f>
        <v/>
      </c>
      <c r="V38" s="240" t="str">
        <f>IFERROR(VLOOKUP(TableHandbook[[#This Row],[UDC]],TableOCEDUC[],7,FALSE),"")</f>
        <v/>
      </c>
      <c r="W38" s="240" t="str">
        <f>IFERROR(VLOOKUP(TableHandbook[[#This Row],[UDC]],TableOGEDUC[],7,FALSE),"")</f>
        <v/>
      </c>
      <c r="X38" s="240" t="str">
        <f>IFERROR(VLOOKUP(TableHandbook[[#This Row],[UDC]],TableOUMPEDUPR[],7,FALSE),"")</f>
        <v/>
      </c>
      <c r="Y38" s="240" t="str">
        <f>IFERROR(VLOOKUP(TableHandbook[[#This Row],[UDC]],TableOUMPEDUSC[],7,FALSE),"")</f>
        <v>Option</v>
      </c>
      <c r="Z38" s="242" t="str">
        <f>IFERROR(VLOOKUP(TableHandbook[[#This Row],[UDC]],TableOMEDUC[],7,FALSE),"")</f>
        <v/>
      </c>
      <c r="AA38" s="240" t="str">
        <f>IFERROR(VLOOKUP(TableHandbook[[#This Row],[UDC]],TableOSEPCULIN[],7,FALSE),"")</f>
        <v/>
      </c>
      <c r="AB38" s="240" t="str">
        <f>IFERROR(VLOOKUP(TableHandbook[[#This Row],[UDC]],TableOSEPLNTCH[],7,FALSE),"")</f>
        <v/>
      </c>
      <c r="AC38" s="240" t="str">
        <f>IFERROR(VLOOKUP(TableHandbook[[#This Row],[UDC]],TableOSEPSTEME[],7,FALSE),"")</f>
        <v/>
      </c>
    </row>
    <row r="39" spans="1:29" x14ac:dyDescent="0.25">
      <c r="A39" s="2" t="s">
        <v>326</v>
      </c>
      <c r="B39" s="3">
        <v>2</v>
      </c>
      <c r="C39" s="3" t="s">
        <v>423</v>
      </c>
      <c r="D39" s="2" t="s">
        <v>424</v>
      </c>
      <c r="E39" s="3">
        <v>25</v>
      </c>
      <c r="F39" s="237" t="s">
        <v>357</v>
      </c>
      <c r="G39" s="239" t="str">
        <f>IFERROR(IF(VLOOKUP(TableHandbook[[#This Row],[UDC]],TableAvailabilities[],2,FALSE)&gt;0,"Y",""),"")</f>
        <v/>
      </c>
      <c r="H39" s="239" t="str">
        <f>IFERROR(IF(VLOOKUP(TableHandbook[[#This Row],[UDC]],TableAvailabilities[],3,FALSE)&gt;0,"Y",""),"")</f>
        <v>Y</v>
      </c>
      <c r="I39" s="239" t="str">
        <f>IFERROR(IF(VLOOKUP(TableHandbook[[#This Row],[UDC]],TableAvailabilities[],4,FALSE)&gt;0,"Y",""),"")</f>
        <v/>
      </c>
      <c r="J39" s="239" t="str">
        <f>IFERROR(IF(VLOOKUP(TableHandbook[[#This Row],[UDC]],TableAvailabilities[],5,FALSE)&gt;0,"Y",""),"")</f>
        <v>Y</v>
      </c>
      <c r="K39" s="2"/>
      <c r="L39" s="242" t="str">
        <f>IFERROR(VLOOKUP(TableHandbook[[#This Row],[UDC]],TableOMTEACH1[],7,FALSE),"")</f>
        <v/>
      </c>
      <c r="M39" s="240" t="str">
        <f>IFERROR(VLOOKUP(TableHandbook[[#This Row],[UDC]],TableOUMPTCHEC[],7,FALSE),"")</f>
        <v/>
      </c>
      <c r="N39" s="240" t="str">
        <f>IFERROR(VLOOKUP(TableHandbook[[#This Row],[UDC]],TableOUMPTCHPE[],7,FALSE),"")</f>
        <v/>
      </c>
      <c r="O39" s="240" t="str">
        <f>IFERROR(VLOOKUP(TableHandbook[[#This Row],[UDC]],TableOUMPTCHSE[],7,FALSE),"")</f>
        <v>Option</v>
      </c>
      <c r="P39" s="242" t="str">
        <f>IFERROR(VLOOKUP(TableHandbook[[#This Row],[UDC]],TableOCTESOL1[],7,FALSE),"")</f>
        <v/>
      </c>
      <c r="Q39" s="240" t="str">
        <f>IFERROR(VLOOKUP(TableHandbook[[#This Row],[UDC]],TableOCTESOL[],7,FALSE),"")</f>
        <v/>
      </c>
      <c r="R39" s="240" t="str">
        <f>IFERROR(VLOOKUP(TableHandbook[[#This Row],[UDC]],TableOMAPLING[],7,FALSE),"")</f>
        <v/>
      </c>
      <c r="S39" s="242" t="str">
        <f>IFERROR(VLOOKUP(TableHandbook[[#This Row],[UDC]],TableOCEDHE1[],7,FALSE),"")</f>
        <v/>
      </c>
      <c r="T39" s="240" t="str">
        <f>IFERROR(VLOOKUP(TableHandbook[[#This Row],[UDC]],TableOCEDHE[],7,FALSE),"")</f>
        <v/>
      </c>
      <c r="U39" s="240" t="str">
        <f>IFERROR(VLOOKUP(TableHandbook[[#This Row],[UDC]],TableOCEDUCS1[],7,FALSE),"")</f>
        <v/>
      </c>
      <c r="V39" s="240" t="str">
        <f>IFERROR(VLOOKUP(TableHandbook[[#This Row],[UDC]],TableOCEDUC[],7,FALSE),"")</f>
        <v/>
      </c>
      <c r="W39" s="240" t="str">
        <f>IFERROR(VLOOKUP(TableHandbook[[#This Row],[UDC]],TableOGEDUC[],7,FALSE),"")</f>
        <v/>
      </c>
      <c r="X39" s="240" t="str">
        <f>IFERROR(VLOOKUP(TableHandbook[[#This Row],[UDC]],TableOUMPEDUPR[],7,FALSE),"")</f>
        <v/>
      </c>
      <c r="Y39" s="240" t="str">
        <f>IFERROR(VLOOKUP(TableHandbook[[#This Row],[UDC]],TableOUMPEDUSC[],7,FALSE),"")</f>
        <v>Option</v>
      </c>
      <c r="Z39" s="242" t="str">
        <f>IFERROR(VLOOKUP(TableHandbook[[#This Row],[UDC]],TableOMEDUC[],7,FALSE),"")</f>
        <v/>
      </c>
      <c r="AA39" s="240" t="str">
        <f>IFERROR(VLOOKUP(TableHandbook[[#This Row],[UDC]],TableOSEPCULIN[],7,FALSE),"")</f>
        <v/>
      </c>
      <c r="AB39" s="240" t="str">
        <f>IFERROR(VLOOKUP(TableHandbook[[#This Row],[UDC]],TableOSEPLNTCH[],7,FALSE),"")</f>
        <v/>
      </c>
      <c r="AC39" s="240" t="str">
        <f>IFERROR(VLOOKUP(TableHandbook[[#This Row],[UDC]],TableOSEPSTEME[],7,FALSE),"")</f>
        <v/>
      </c>
    </row>
    <row r="40" spans="1:29" x14ac:dyDescent="0.25">
      <c r="A40" s="2" t="s">
        <v>327</v>
      </c>
      <c r="B40" s="3">
        <v>2</v>
      </c>
      <c r="C40" s="3" t="s">
        <v>425</v>
      </c>
      <c r="D40" s="2" t="s">
        <v>426</v>
      </c>
      <c r="E40" s="3">
        <v>25</v>
      </c>
      <c r="F40" s="237" t="s">
        <v>357</v>
      </c>
      <c r="G40" s="239" t="str">
        <f>IFERROR(IF(VLOOKUP(TableHandbook[[#This Row],[UDC]],TableAvailabilities[],2,FALSE)&gt;0,"Y",""),"")</f>
        <v/>
      </c>
      <c r="H40" s="239" t="str">
        <f>IFERROR(IF(VLOOKUP(TableHandbook[[#This Row],[UDC]],TableAvailabilities[],3,FALSE)&gt;0,"Y",""),"")</f>
        <v>Y</v>
      </c>
      <c r="I40" s="239" t="str">
        <f>IFERROR(IF(VLOOKUP(TableHandbook[[#This Row],[UDC]],TableAvailabilities[],4,FALSE)&gt;0,"Y",""),"")</f>
        <v/>
      </c>
      <c r="J40" s="239" t="str">
        <f>IFERROR(IF(VLOOKUP(TableHandbook[[#This Row],[UDC]],TableAvailabilities[],5,FALSE)&gt;0,"Y",""),"")</f>
        <v>Y</v>
      </c>
      <c r="K40" s="2"/>
      <c r="L40" s="242" t="str">
        <f>IFERROR(VLOOKUP(TableHandbook[[#This Row],[UDC]],TableOMTEACH1[],7,FALSE),"")</f>
        <v/>
      </c>
      <c r="M40" s="240" t="str">
        <f>IFERROR(VLOOKUP(TableHandbook[[#This Row],[UDC]],TableOUMPTCHEC[],7,FALSE),"")</f>
        <v/>
      </c>
      <c r="N40" s="240" t="str">
        <f>IFERROR(VLOOKUP(TableHandbook[[#This Row],[UDC]],TableOUMPTCHPE[],7,FALSE),"")</f>
        <v/>
      </c>
      <c r="O40" s="240" t="str">
        <f>IFERROR(VLOOKUP(TableHandbook[[#This Row],[UDC]],TableOUMPTCHSE[],7,FALSE),"")</f>
        <v>Option</v>
      </c>
      <c r="P40" s="242" t="str">
        <f>IFERROR(VLOOKUP(TableHandbook[[#This Row],[UDC]],TableOCTESOL1[],7,FALSE),"")</f>
        <v/>
      </c>
      <c r="Q40" s="240" t="str">
        <f>IFERROR(VLOOKUP(TableHandbook[[#This Row],[UDC]],TableOCTESOL[],7,FALSE),"")</f>
        <v/>
      </c>
      <c r="R40" s="240" t="str">
        <f>IFERROR(VLOOKUP(TableHandbook[[#This Row],[UDC]],TableOMAPLING[],7,FALSE),"")</f>
        <v/>
      </c>
      <c r="S40" s="242" t="str">
        <f>IFERROR(VLOOKUP(TableHandbook[[#This Row],[UDC]],TableOCEDHE1[],7,FALSE),"")</f>
        <v/>
      </c>
      <c r="T40" s="240" t="str">
        <f>IFERROR(VLOOKUP(TableHandbook[[#This Row],[UDC]],TableOCEDHE[],7,FALSE),"")</f>
        <v/>
      </c>
      <c r="U40" s="240" t="str">
        <f>IFERROR(VLOOKUP(TableHandbook[[#This Row],[UDC]],TableOCEDUCS1[],7,FALSE),"")</f>
        <v/>
      </c>
      <c r="V40" s="240" t="str">
        <f>IFERROR(VLOOKUP(TableHandbook[[#This Row],[UDC]],TableOCEDUC[],7,FALSE),"")</f>
        <v/>
      </c>
      <c r="W40" s="240" t="str">
        <f>IFERROR(VLOOKUP(TableHandbook[[#This Row],[UDC]],TableOGEDUC[],7,FALSE),"")</f>
        <v/>
      </c>
      <c r="X40" s="240" t="str">
        <f>IFERROR(VLOOKUP(TableHandbook[[#This Row],[UDC]],TableOUMPEDUPR[],7,FALSE),"")</f>
        <v/>
      </c>
      <c r="Y40" s="240" t="str">
        <f>IFERROR(VLOOKUP(TableHandbook[[#This Row],[UDC]],TableOUMPEDUSC[],7,FALSE),"")</f>
        <v>Option</v>
      </c>
      <c r="Z40" s="242" t="str">
        <f>IFERROR(VLOOKUP(TableHandbook[[#This Row],[UDC]],TableOMEDUC[],7,FALSE),"")</f>
        <v/>
      </c>
      <c r="AA40" s="240" t="str">
        <f>IFERROR(VLOOKUP(TableHandbook[[#This Row],[UDC]],TableOSEPCULIN[],7,FALSE),"")</f>
        <v/>
      </c>
      <c r="AB40" s="240" t="str">
        <f>IFERROR(VLOOKUP(TableHandbook[[#This Row],[UDC]],TableOSEPLNTCH[],7,FALSE),"")</f>
        <v/>
      </c>
      <c r="AC40" s="240" t="str">
        <f>IFERROR(VLOOKUP(TableHandbook[[#This Row],[UDC]],TableOSEPSTEME[],7,FALSE),"")</f>
        <v/>
      </c>
    </row>
    <row r="41" spans="1:29" x14ac:dyDescent="0.25">
      <c r="A41" s="2" t="s">
        <v>328</v>
      </c>
      <c r="B41" s="3">
        <v>2</v>
      </c>
      <c r="C41" s="3" t="s">
        <v>427</v>
      </c>
      <c r="D41" s="2" t="s">
        <v>428</v>
      </c>
      <c r="E41" s="3">
        <v>25</v>
      </c>
      <c r="F41" s="237" t="s">
        <v>357</v>
      </c>
      <c r="G41" s="239" t="str">
        <f>IFERROR(IF(VLOOKUP(TableHandbook[[#This Row],[UDC]],TableAvailabilities[],2,FALSE)&gt;0,"Y",""),"")</f>
        <v/>
      </c>
      <c r="H41" s="239" t="str">
        <f>IFERROR(IF(VLOOKUP(TableHandbook[[#This Row],[UDC]],TableAvailabilities[],3,FALSE)&gt;0,"Y",""),"")</f>
        <v>Y</v>
      </c>
      <c r="I41" s="239" t="str">
        <f>IFERROR(IF(VLOOKUP(TableHandbook[[#This Row],[UDC]],TableAvailabilities[],4,FALSE)&gt;0,"Y",""),"")</f>
        <v/>
      </c>
      <c r="J41" s="239" t="str">
        <f>IFERROR(IF(VLOOKUP(TableHandbook[[#This Row],[UDC]],TableAvailabilities[],5,FALSE)&gt;0,"Y",""),"")</f>
        <v>Y</v>
      </c>
      <c r="K41" s="2"/>
      <c r="L41" s="242" t="str">
        <f>IFERROR(VLOOKUP(TableHandbook[[#This Row],[UDC]],TableOMTEACH1[],7,FALSE),"")</f>
        <v/>
      </c>
      <c r="M41" s="240" t="str">
        <f>IFERROR(VLOOKUP(TableHandbook[[#This Row],[UDC]],TableOUMPTCHEC[],7,FALSE),"")</f>
        <v/>
      </c>
      <c r="N41" s="240" t="str">
        <f>IFERROR(VLOOKUP(TableHandbook[[#This Row],[UDC]],TableOUMPTCHPE[],7,FALSE),"")</f>
        <v/>
      </c>
      <c r="O41" s="240" t="str">
        <f>IFERROR(VLOOKUP(TableHandbook[[#This Row],[UDC]],TableOUMPTCHSE[],7,FALSE),"")</f>
        <v>Option</v>
      </c>
      <c r="P41" s="242" t="str">
        <f>IFERROR(VLOOKUP(TableHandbook[[#This Row],[UDC]],TableOCTESOL1[],7,FALSE),"")</f>
        <v/>
      </c>
      <c r="Q41" s="240" t="str">
        <f>IFERROR(VLOOKUP(TableHandbook[[#This Row],[UDC]],TableOCTESOL[],7,FALSE),"")</f>
        <v/>
      </c>
      <c r="R41" s="240" t="str">
        <f>IFERROR(VLOOKUP(TableHandbook[[#This Row],[UDC]],TableOMAPLING[],7,FALSE),"")</f>
        <v/>
      </c>
      <c r="S41" s="242" t="str">
        <f>IFERROR(VLOOKUP(TableHandbook[[#This Row],[UDC]],TableOCEDHE1[],7,FALSE),"")</f>
        <v/>
      </c>
      <c r="T41" s="240" t="str">
        <f>IFERROR(VLOOKUP(TableHandbook[[#This Row],[UDC]],TableOCEDHE[],7,FALSE),"")</f>
        <v/>
      </c>
      <c r="U41" s="240" t="str">
        <f>IFERROR(VLOOKUP(TableHandbook[[#This Row],[UDC]],TableOCEDUCS1[],7,FALSE),"")</f>
        <v/>
      </c>
      <c r="V41" s="240" t="str">
        <f>IFERROR(VLOOKUP(TableHandbook[[#This Row],[UDC]],TableOCEDUC[],7,FALSE),"")</f>
        <v/>
      </c>
      <c r="W41" s="240" t="str">
        <f>IFERROR(VLOOKUP(TableHandbook[[#This Row],[UDC]],TableOGEDUC[],7,FALSE),"")</f>
        <v/>
      </c>
      <c r="X41" s="240" t="str">
        <f>IFERROR(VLOOKUP(TableHandbook[[#This Row],[UDC]],TableOUMPEDUPR[],7,FALSE),"")</f>
        <v/>
      </c>
      <c r="Y41" s="240" t="str">
        <f>IFERROR(VLOOKUP(TableHandbook[[#This Row],[UDC]],TableOUMPEDUSC[],7,FALSE),"")</f>
        <v>Option</v>
      </c>
      <c r="Z41" s="242" t="str">
        <f>IFERROR(VLOOKUP(TableHandbook[[#This Row],[UDC]],TableOMEDUC[],7,FALSE),"")</f>
        <v/>
      </c>
      <c r="AA41" s="240" t="str">
        <f>IFERROR(VLOOKUP(TableHandbook[[#This Row],[UDC]],TableOSEPCULIN[],7,FALSE),"")</f>
        <v/>
      </c>
      <c r="AB41" s="240" t="str">
        <f>IFERROR(VLOOKUP(TableHandbook[[#This Row],[UDC]],TableOSEPLNTCH[],7,FALSE),"")</f>
        <v/>
      </c>
      <c r="AC41" s="240" t="str">
        <f>IFERROR(VLOOKUP(TableHandbook[[#This Row],[UDC]],TableOSEPSTEME[],7,FALSE),"")</f>
        <v/>
      </c>
    </row>
    <row r="42" spans="1:29" x14ac:dyDescent="0.25">
      <c r="A42" s="2" t="s">
        <v>294</v>
      </c>
      <c r="B42" s="3">
        <v>1</v>
      </c>
      <c r="C42" s="3" t="s">
        <v>429</v>
      </c>
      <c r="D42" s="2" t="s">
        <v>430</v>
      </c>
      <c r="E42" s="3">
        <v>25</v>
      </c>
      <c r="F42" s="275" t="s">
        <v>407</v>
      </c>
      <c r="G42" s="239" t="str">
        <f>IFERROR(IF(VLOOKUP(TableHandbook[[#This Row],[UDC]],TableAvailabilities[],2,FALSE)&gt;0,"Y",""),"")</f>
        <v/>
      </c>
      <c r="H42" s="239" t="str">
        <f>IFERROR(IF(VLOOKUP(TableHandbook[[#This Row],[UDC]],TableAvailabilities[],3,FALSE)&gt;0,"Y",""),"")</f>
        <v>Y</v>
      </c>
      <c r="I42" s="239" t="str">
        <f>IFERROR(IF(VLOOKUP(TableHandbook[[#This Row],[UDC]],TableAvailabilities[],4,FALSE)&gt;0,"Y",""),"")</f>
        <v>Y</v>
      </c>
      <c r="J42" s="239" t="str">
        <f>IFERROR(IF(VLOOKUP(TableHandbook[[#This Row],[UDC]],TableAvailabilities[],5,FALSE)&gt;0,"Y",""),"")</f>
        <v/>
      </c>
      <c r="K42" s="2"/>
      <c r="L42" s="242" t="str">
        <f>IFERROR(VLOOKUP(TableHandbook[[#This Row],[UDC]],TableOMTEACH1[],7,FALSE),"")</f>
        <v/>
      </c>
      <c r="M42" s="240" t="str">
        <f>IFERROR(VLOOKUP(TableHandbook[[#This Row],[UDC]],TableOUMPTCHEC[],7,FALSE),"")</f>
        <v/>
      </c>
      <c r="N42" s="240" t="str">
        <f>IFERROR(VLOOKUP(TableHandbook[[#This Row],[UDC]],TableOUMPTCHPE[],7,FALSE),"")</f>
        <v/>
      </c>
      <c r="O42" s="240" t="str">
        <f>IFERROR(VLOOKUP(TableHandbook[[#This Row],[UDC]],TableOUMPTCHSE[],7,FALSE),"")</f>
        <v>Core</v>
      </c>
      <c r="P42" s="242" t="str">
        <f>IFERROR(VLOOKUP(TableHandbook[[#This Row],[UDC]],TableOCTESOL1[],7,FALSE),"")</f>
        <v/>
      </c>
      <c r="Q42" s="240" t="str">
        <f>IFERROR(VLOOKUP(TableHandbook[[#This Row],[UDC]],TableOCTESOL[],7,FALSE),"")</f>
        <v/>
      </c>
      <c r="R42" s="240" t="str">
        <f>IFERROR(VLOOKUP(TableHandbook[[#This Row],[UDC]],TableOMAPLING[],7,FALSE),"")</f>
        <v/>
      </c>
      <c r="S42" s="242" t="str">
        <f>IFERROR(VLOOKUP(TableHandbook[[#This Row],[UDC]],TableOCEDHE1[],7,FALSE),"")</f>
        <v/>
      </c>
      <c r="T42" s="240" t="str">
        <f>IFERROR(VLOOKUP(TableHandbook[[#This Row],[UDC]],TableOCEDHE[],7,FALSE),"")</f>
        <v/>
      </c>
      <c r="U42" s="240" t="str">
        <f>IFERROR(VLOOKUP(TableHandbook[[#This Row],[UDC]],TableOCEDUCS1[],7,FALSE),"")</f>
        <v/>
      </c>
      <c r="V42" s="240" t="str">
        <f>IFERROR(VLOOKUP(TableHandbook[[#This Row],[UDC]],TableOCEDUC[],7,FALSE),"")</f>
        <v/>
      </c>
      <c r="W42" s="240" t="str">
        <f>IFERROR(VLOOKUP(TableHandbook[[#This Row],[UDC]],TableOGEDUC[],7,FALSE),"")</f>
        <v/>
      </c>
      <c r="X42" s="240" t="str">
        <f>IFERROR(VLOOKUP(TableHandbook[[#This Row],[UDC]],TableOUMPEDUPR[],7,FALSE),"")</f>
        <v/>
      </c>
      <c r="Y42" s="240" t="str">
        <f>IFERROR(VLOOKUP(TableHandbook[[#This Row],[UDC]],TableOUMPEDUSC[],7,FALSE),"")</f>
        <v>Core</v>
      </c>
      <c r="Z42" s="242" t="str">
        <f>IFERROR(VLOOKUP(TableHandbook[[#This Row],[UDC]],TableOMEDUC[],7,FALSE),"")</f>
        <v/>
      </c>
      <c r="AA42" s="240" t="str">
        <f>IFERROR(VLOOKUP(TableHandbook[[#This Row],[UDC]],TableOSEPCULIN[],7,FALSE),"")</f>
        <v/>
      </c>
      <c r="AB42" s="240" t="str">
        <f>IFERROR(VLOOKUP(TableHandbook[[#This Row],[UDC]],TableOSEPLNTCH[],7,FALSE),"")</f>
        <v/>
      </c>
      <c r="AC42" s="240" t="str">
        <f>IFERROR(VLOOKUP(TableHandbook[[#This Row],[UDC]],TableOSEPSTEME[],7,FALSE),"")</f>
        <v/>
      </c>
    </row>
    <row r="43" spans="1:29" x14ac:dyDescent="0.25">
      <c r="A43" s="2" t="s">
        <v>324</v>
      </c>
      <c r="B43" s="3">
        <v>1</v>
      </c>
      <c r="C43" s="3" t="s">
        <v>431</v>
      </c>
      <c r="D43" s="2" t="s">
        <v>432</v>
      </c>
      <c r="E43" s="3">
        <v>25</v>
      </c>
      <c r="F43" s="237" t="s">
        <v>357</v>
      </c>
      <c r="G43" s="239" t="str">
        <f>IFERROR(IF(VLOOKUP(TableHandbook[[#This Row],[UDC]],TableAvailabilities[],2,FALSE)&gt;0,"Y",""),"")</f>
        <v/>
      </c>
      <c r="H43" s="239" t="str">
        <f>IFERROR(IF(VLOOKUP(TableHandbook[[#This Row],[UDC]],TableAvailabilities[],3,FALSE)&gt;0,"Y",""),"")</f>
        <v>Y</v>
      </c>
      <c r="I43" s="239" t="str">
        <f>IFERROR(IF(VLOOKUP(TableHandbook[[#This Row],[UDC]],TableAvailabilities[],4,FALSE)&gt;0,"Y",""),"")</f>
        <v/>
      </c>
      <c r="J43" s="239" t="str">
        <f>IFERROR(IF(VLOOKUP(TableHandbook[[#This Row],[UDC]],TableAvailabilities[],5,FALSE)&gt;0,"Y",""),"")</f>
        <v>Y</v>
      </c>
      <c r="K43" s="2"/>
      <c r="L43" s="242" t="str">
        <f>IFERROR(VLOOKUP(TableHandbook[[#This Row],[UDC]],TableOMTEACH1[],7,FALSE),"")</f>
        <v/>
      </c>
      <c r="M43" s="240" t="str">
        <f>IFERROR(VLOOKUP(TableHandbook[[#This Row],[UDC]],TableOUMPTCHEC[],7,FALSE),"")</f>
        <v/>
      </c>
      <c r="N43" s="240" t="str">
        <f>IFERROR(VLOOKUP(TableHandbook[[#This Row],[UDC]],TableOUMPTCHPE[],7,FALSE),"")</f>
        <v/>
      </c>
      <c r="O43" s="240" t="str">
        <f>IFERROR(VLOOKUP(TableHandbook[[#This Row],[UDC]],TableOUMPTCHSE[],7,FALSE),"")</f>
        <v>Option</v>
      </c>
      <c r="P43" s="242" t="str">
        <f>IFERROR(VLOOKUP(TableHandbook[[#This Row],[UDC]],TableOCTESOL1[],7,FALSE),"")</f>
        <v/>
      </c>
      <c r="Q43" s="240" t="str">
        <f>IFERROR(VLOOKUP(TableHandbook[[#This Row],[UDC]],TableOCTESOL[],7,FALSE),"")</f>
        <v/>
      </c>
      <c r="R43" s="240" t="str">
        <f>IFERROR(VLOOKUP(TableHandbook[[#This Row],[UDC]],TableOMAPLING[],7,FALSE),"")</f>
        <v/>
      </c>
      <c r="S43" s="242" t="str">
        <f>IFERROR(VLOOKUP(TableHandbook[[#This Row],[UDC]],TableOCEDHE1[],7,FALSE),"")</f>
        <v/>
      </c>
      <c r="T43" s="240" t="str">
        <f>IFERROR(VLOOKUP(TableHandbook[[#This Row],[UDC]],TableOCEDHE[],7,FALSE),"")</f>
        <v/>
      </c>
      <c r="U43" s="240" t="str">
        <f>IFERROR(VLOOKUP(TableHandbook[[#This Row],[UDC]],TableOCEDUCS1[],7,FALSE),"")</f>
        <v/>
      </c>
      <c r="V43" s="240" t="str">
        <f>IFERROR(VLOOKUP(TableHandbook[[#This Row],[UDC]],TableOCEDUC[],7,FALSE),"")</f>
        <v/>
      </c>
      <c r="W43" s="240" t="str">
        <f>IFERROR(VLOOKUP(TableHandbook[[#This Row],[UDC]],TableOGEDUC[],7,FALSE),"")</f>
        <v/>
      </c>
      <c r="X43" s="240" t="str">
        <f>IFERROR(VLOOKUP(TableHandbook[[#This Row],[UDC]],TableOUMPEDUPR[],7,FALSE),"")</f>
        <v/>
      </c>
      <c r="Y43" s="240" t="str">
        <f>IFERROR(VLOOKUP(TableHandbook[[#This Row],[UDC]],TableOUMPEDUSC[],7,FALSE),"")</f>
        <v>Option</v>
      </c>
      <c r="Z43" s="242" t="str">
        <f>IFERROR(VLOOKUP(TableHandbook[[#This Row],[UDC]],TableOMEDUC[],7,FALSE),"")</f>
        <v/>
      </c>
      <c r="AA43" s="240" t="str">
        <f>IFERROR(VLOOKUP(TableHandbook[[#This Row],[UDC]],TableOSEPCULIN[],7,FALSE),"")</f>
        <v/>
      </c>
      <c r="AB43" s="240" t="str">
        <f>IFERROR(VLOOKUP(TableHandbook[[#This Row],[UDC]],TableOSEPLNTCH[],7,FALSE),"")</f>
        <v/>
      </c>
      <c r="AC43" s="240" t="str">
        <f>IFERROR(VLOOKUP(TableHandbook[[#This Row],[UDC]],TableOSEPSTEME[],7,FALSE),"")</f>
        <v/>
      </c>
    </row>
    <row r="44" spans="1:29" x14ac:dyDescent="0.25">
      <c r="A44" s="2" t="s">
        <v>317</v>
      </c>
      <c r="B44" s="3">
        <v>1</v>
      </c>
      <c r="C44" s="3" t="s">
        <v>433</v>
      </c>
      <c r="D44" s="2" t="s">
        <v>434</v>
      </c>
      <c r="E44" s="3">
        <v>25</v>
      </c>
      <c r="F44" s="237" t="s">
        <v>357</v>
      </c>
      <c r="G44" s="239" t="str">
        <f>IFERROR(IF(VLOOKUP(TableHandbook[[#This Row],[UDC]],TableAvailabilities[],2,FALSE)&gt;0,"Y",""),"")</f>
        <v/>
      </c>
      <c r="H44" s="239" t="str">
        <f>IFERROR(IF(VLOOKUP(TableHandbook[[#This Row],[UDC]],TableAvailabilities[],3,FALSE)&gt;0,"Y",""),"")</f>
        <v>Y</v>
      </c>
      <c r="I44" s="239" t="str">
        <f>IFERROR(IF(VLOOKUP(TableHandbook[[#This Row],[UDC]],TableAvailabilities[],4,FALSE)&gt;0,"Y",""),"")</f>
        <v/>
      </c>
      <c r="J44" s="239" t="str">
        <f>IFERROR(IF(VLOOKUP(TableHandbook[[#This Row],[UDC]],TableAvailabilities[],5,FALSE)&gt;0,"Y",""),"")</f>
        <v>Y</v>
      </c>
      <c r="K44" s="2"/>
      <c r="L44" s="242" t="str">
        <f>IFERROR(VLOOKUP(TableHandbook[[#This Row],[UDC]],TableOMTEACH1[],7,FALSE),"")</f>
        <v/>
      </c>
      <c r="M44" s="240" t="str">
        <f>IFERROR(VLOOKUP(TableHandbook[[#This Row],[UDC]],TableOUMPTCHEC[],7,FALSE),"")</f>
        <v/>
      </c>
      <c r="N44" s="240" t="str">
        <f>IFERROR(VLOOKUP(TableHandbook[[#This Row],[UDC]],TableOUMPTCHPE[],7,FALSE),"")</f>
        <v/>
      </c>
      <c r="O44" s="240" t="str">
        <f>IFERROR(VLOOKUP(TableHandbook[[#This Row],[UDC]],TableOUMPTCHSE[],7,FALSE),"")</f>
        <v>Option</v>
      </c>
      <c r="P44" s="242" t="str">
        <f>IFERROR(VLOOKUP(TableHandbook[[#This Row],[UDC]],TableOCTESOL1[],7,FALSE),"")</f>
        <v/>
      </c>
      <c r="Q44" s="240" t="str">
        <f>IFERROR(VLOOKUP(TableHandbook[[#This Row],[UDC]],TableOCTESOL[],7,FALSE),"")</f>
        <v/>
      </c>
      <c r="R44" s="240" t="str">
        <f>IFERROR(VLOOKUP(TableHandbook[[#This Row],[UDC]],TableOMAPLING[],7,FALSE),"")</f>
        <v/>
      </c>
      <c r="S44" s="242" t="str">
        <f>IFERROR(VLOOKUP(TableHandbook[[#This Row],[UDC]],TableOCEDHE1[],7,FALSE),"")</f>
        <v/>
      </c>
      <c r="T44" s="240" t="str">
        <f>IFERROR(VLOOKUP(TableHandbook[[#This Row],[UDC]],TableOCEDHE[],7,FALSE),"")</f>
        <v/>
      </c>
      <c r="U44" s="240" t="str">
        <f>IFERROR(VLOOKUP(TableHandbook[[#This Row],[UDC]],TableOCEDUCS1[],7,FALSE),"")</f>
        <v/>
      </c>
      <c r="V44" s="240" t="str">
        <f>IFERROR(VLOOKUP(TableHandbook[[#This Row],[UDC]],TableOCEDUC[],7,FALSE),"")</f>
        <v/>
      </c>
      <c r="W44" s="240" t="str">
        <f>IFERROR(VLOOKUP(TableHandbook[[#This Row],[UDC]],TableOGEDUC[],7,FALSE),"")</f>
        <v/>
      </c>
      <c r="X44" s="240" t="str">
        <f>IFERROR(VLOOKUP(TableHandbook[[#This Row],[UDC]],TableOUMPEDUPR[],7,FALSE),"")</f>
        <v/>
      </c>
      <c r="Y44" s="240" t="str">
        <f>IFERROR(VLOOKUP(TableHandbook[[#This Row],[UDC]],TableOUMPEDUSC[],7,FALSE),"")</f>
        <v>Option</v>
      </c>
      <c r="Z44" s="242" t="str">
        <f>IFERROR(VLOOKUP(TableHandbook[[#This Row],[UDC]],TableOMEDUC[],7,FALSE),"")</f>
        <v/>
      </c>
      <c r="AA44" s="240" t="str">
        <f>IFERROR(VLOOKUP(TableHandbook[[#This Row],[UDC]],TableOSEPCULIN[],7,FALSE),"")</f>
        <v/>
      </c>
      <c r="AB44" s="240" t="str">
        <f>IFERROR(VLOOKUP(TableHandbook[[#This Row],[UDC]],TableOSEPLNTCH[],7,FALSE),"")</f>
        <v/>
      </c>
      <c r="AC44" s="240" t="str">
        <f>IFERROR(VLOOKUP(TableHandbook[[#This Row],[UDC]],TableOSEPSTEME[],7,FALSE),"")</f>
        <v/>
      </c>
    </row>
    <row r="45" spans="1:29" x14ac:dyDescent="0.25">
      <c r="A45" s="2" t="s">
        <v>325</v>
      </c>
      <c r="B45" s="3">
        <v>1</v>
      </c>
      <c r="C45" s="3" t="s">
        <v>435</v>
      </c>
      <c r="D45" s="2" t="s">
        <v>436</v>
      </c>
      <c r="E45" s="3">
        <v>25</v>
      </c>
      <c r="F45" s="237" t="s">
        <v>357</v>
      </c>
      <c r="G45" s="239" t="str">
        <f>IFERROR(IF(VLOOKUP(TableHandbook[[#This Row],[UDC]],TableAvailabilities[],2,FALSE)&gt;0,"Y",""),"")</f>
        <v/>
      </c>
      <c r="H45" s="239" t="str">
        <f>IFERROR(IF(VLOOKUP(TableHandbook[[#This Row],[UDC]],TableAvailabilities[],3,FALSE)&gt;0,"Y",""),"")</f>
        <v>Y</v>
      </c>
      <c r="I45" s="239" t="str">
        <f>IFERROR(IF(VLOOKUP(TableHandbook[[#This Row],[UDC]],TableAvailabilities[],4,FALSE)&gt;0,"Y",""),"")</f>
        <v/>
      </c>
      <c r="J45" s="239" t="str">
        <f>IFERROR(IF(VLOOKUP(TableHandbook[[#This Row],[UDC]],TableAvailabilities[],5,FALSE)&gt;0,"Y",""),"")</f>
        <v>Y</v>
      </c>
      <c r="K45" s="2"/>
      <c r="L45" s="242" t="str">
        <f>IFERROR(VLOOKUP(TableHandbook[[#This Row],[UDC]],TableOMTEACH1[],7,FALSE),"")</f>
        <v/>
      </c>
      <c r="M45" s="240" t="str">
        <f>IFERROR(VLOOKUP(TableHandbook[[#This Row],[UDC]],TableOUMPTCHEC[],7,FALSE),"")</f>
        <v/>
      </c>
      <c r="N45" s="240" t="str">
        <f>IFERROR(VLOOKUP(TableHandbook[[#This Row],[UDC]],TableOUMPTCHPE[],7,FALSE),"")</f>
        <v/>
      </c>
      <c r="O45" s="240" t="str">
        <f>IFERROR(VLOOKUP(TableHandbook[[#This Row],[UDC]],TableOUMPTCHSE[],7,FALSE),"")</f>
        <v>Option</v>
      </c>
      <c r="P45" s="242" t="str">
        <f>IFERROR(VLOOKUP(TableHandbook[[#This Row],[UDC]],TableOCTESOL1[],7,FALSE),"")</f>
        <v/>
      </c>
      <c r="Q45" s="240" t="str">
        <f>IFERROR(VLOOKUP(TableHandbook[[#This Row],[UDC]],TableOCTESOL[],7,FALSE),"")</f>
        <v/>
      </c>
      <c r="R45" s="240" t="str">
        <f>IFERROR(VLOOKUP(TableHandbook[[#This Row],[UDC]],TableOMAPLING[],7,FALSE),"")</f>
        <v/>
      </c>
      <c r="S45" s="242" t="str">
        <f>IFERROR(VLOOKUP(TableHandbook[[#This Row],[UDC]],TableOCEDHE1[],7,FALSE),"")</f>
        <v/>
      </c>
      <c r="T45" s="240" t="str">
        <f>IFERROR(VLOOKUP(TableHandbook[[#This Row],[UDC]],TableOCEDHE[],7,FALSE),"")</f>
        <v/>
      </c>
      <c r="U45" s="240" t="str">
        <f>IFERROR(VLOOKUP(TableHandbook[[#This Row],[UDC]],TableOCEDUCS1[],7,FALSE),"")</f>
        <v/>
      </c>
      <c r="V45" s="240" t="str">
        <f>IFERROR(VLOOKUP(TableHandbook[[#This Row],[UDC]],TableOCEDUC[],7,FALSE),"")</f>
        <v/>
      </c>
      <c r="W45" s="240" t="str">
        <f>IFERROR(VLOOKUP(TableHandbook[[#This Row],[UDC]],TableOGEDUC[],7,FALSE),"")</f>
        <v/>
      </c>
      <c r="X45" s="240" t="str">
        <f>IFERROR(VLOOKUP(TableHandbook[[#This Row],[UDC]],TableOUMPEDUPR[],7,FALSE),"")</f>
        <v/>
      </c>
      <c r="Y45" s="240" t="str">
        <f>IFERROR(VLOOKUP(TableHandbook[[#This Row],[UDC]],TableOUMPEDUSC[],7,FALSE),"")</f>
        <v>Option</v>
      </c>
      <c r="Z45" s="242" t="str">
        <f>IFERROR(VLOOKUP(TableHandbook[[#This Row],[UDC]],TableOMEDUC[],7,FALSE),"")</f>
        <v/>
      </c>
      <c r="AA45" s="240" t="str">
        <f>IFERROR(VLOOKUP(TableHandbook[[#This Row],[UDC]],TableOSEPCULIN[],7,FALSE),"")</f>
        <v/>
      </c>
      <c r="AB45" s="240" t="str">
        <f>IFERROR(VLOOKUP(TableHandbook[[#This Row],[UDC]],TableOSEPLNTCH[],7,FALSE),"")</f>
        <v/>
      </c>
      <c r="AC45" s="240" t="str">
        <f>IFERROR(VLOOKUP(TableHandbook[[#This Row],[UDC]],TableOSEPSTEME[],7,FALSE),"")</f>
        <v/>
      </c>
    </row>
    <row r="46" spans="1:29" x14ac:dyDescent="0.25">
      <c r="A46" s="2" t="s">
        <v>333</v>
      </c>
      <c r="B46" s="3">
        <v>1</v>
      </c>
      <c r="C46" s="3" t="s">
        <v>437</v>
      </c>
      <c r="D46" s="2" t="s">
        <v>438</v>
      </c>
      <c r="E46" s="3">
        <v>25</v>
      </c>
      <c r="F46" s="237" t="s">
        <v>357</v>
      </c>
      <c r="G46" s="239" t="str">
        <f>IFERROR(IF(VLOOKUP(TableHandbook[[#This Row],[UDC]],TableAvailabilities[],2,FALSE)&gt;0,"Y",""),"")</f>
        <v/>
      </c>
      <c r="H46" s="239" t="str">
        <f>IFERROR(IF(VLOOKUP(TableHandbook[[#This Row],[UDC]],TableAvailabilities[],3,FALSE)&gt;0,"Y",""),"")</f>
        <v>Y</v>
      </c>
      <c r="I46" s="239" t="str">
        <f>IFERROR(IF(VLOOKUP(TableHandbook[[#This Row],[UDC]],TableAvailabilities[],4,FALSE)&gt;0,"Y",""),"")</f>
        <v/>
      </c>
      <c r="J46" s="239" t="str">
        <f>IFERROR(IF(VLOOKUP(TableHandbook[[#This Row],[UDC]],TableAvailabilities[],5,FALSE)&gt;0,"Y",""),"")</f>
        <v>Y</v>
      </c>
      <c r="K46" s="2"/>
      <c r="L46" s="242" t="str">
        <f>IFERROR(VLOOKUP(TableHandbook[[#This Row],[UDC]],TableOMTEACH1[],7,FALSE),"")</f>
        <v/>
      </c>
      <c r="M46" s="240" t="str">
        <f>IFERROR(VLOOKUP(TableHandbook[[#This Row],[UDC]],TableOUMPTCHEC[],7,FALSE),"")</f>
        <v/>
      </c>
      <c r="N46" s="240" t="str">
        <f>IFERROR(VLOOKUP(TableHandbook[[#This Row],[UDC]],TableOUMPTCHPE[],7,FALSE),"")</f>
        <v/>
      </c>
      <c r="O46" s="240" t="str">
        <f>IFERROR(VLOOKUP(TableHandbook[[#This Row],[UDC]],TableOUMPTCHSE[],7,FALSE),"")</f>
        <v>Option</v>
      </c>
      <c r="P46" s="242" t="str">
        <f>IFERROR(VLOOKUP(TableHandbook[[#This Row],[UDC]],TableOCTESOL1[],7,FALSE),"")</f>
        <v/>
      </c>
      <c r="Q46" s="240" t="str">
        <f>IFERROR(VLOOKUP(TableHandbook[[#This Row],[UDC]],TableOCTESOL[],7,FALSE),"")</f>
        <v/>
      </c>
      <c r="R46" s="240" t="str">
        <f>IFERROR(VLOOKUP(TableHandbook[[#This Row],[UDC]],TableOMAPLING[],7,FALSE),"")</f>
        <v/>
      </c>
      <c r="S46" s="242" t="str">
        <f>IFERROR(VLOOKUP(TableHandbook[[#This Row],[UDC]],TableOCEDHE1[],7,FALSE),"")</f>
        <v/>
      </c>
      <c r="T46" s="240" t="str">
        <f>IFERROR(VLOOKUP(TableHandbook[[#This Row],[UDC]],TableOCEDHE[],7,FALSE),"")</f>
        <v/>
      </c>
      <c r="U46" s="240" t="str">
        <f>IFERROR(VLOOKUP(TableHandbook[[#This Row],[UDC]],TableOCEDUCS1[],7,FALSE),"")</f>
        <v/>
      </c>
      <c r="V46" s="240" t="str">
        <f>IFERROR(VLOOKUP(TableHandbook[[#This Row],[UDC]],TableOCEDUC[],7,FALSE),"")</f>
        <v/>
      </c>
      <c r="W46" s="240" t="str">
        <f>IFERROR(VLOOKUP(TableHandbook[[#This Row],[UDC]],TableOGEDUC[],7,FALSE),"")</f>
        <v/>
      </c>
      <c r="X46" s="240" t="str">
        <f>IFERROR(VLOOKUP(TableHandbook[[#This Row],[UDC]],TableOUMPEDUPR[],7,FALSE),"")</f>
        <v/>
      </c>
      <c r="Y46" s="240" t="str">
        <f>IFERROR(VLOOKUP(TableHandbook[[#This Row],[UDC]],TableOUMPEDUSC[],7,FALSE),"")</f>
        <v/>
      </c>
      <c r="Z46" s="242" t="str">
        <f>IFERROR(VLOOKUP(TableHandbook[[#This Row],[UDC]],TableOMEDUC[],7,FALSE),"")</f>
        <v/>
      </c>
      <c r="AA46" s="240" t="str">
        <f>IFERROR(VLOOKUP(TableHandbook[[#This Row],[UDC]],TableOSEPCULIN[],7,FALSE),"")</f>
        <v/>
      </c>
      <c r="AB46" s="240" t="str">
        <f>IFERROR(VLOOKUP(TableHandbook[[#This Row],[UDC]],TableOSEPLNTCH[],7,FALSE),"")</f>
        <v/>
      </c>
      <c r="AC46" s="240" t="str">
        <f>IFERROR(VLOOKUP(TableHandbook[[#This Row],[UDC]],TableOSEPSTEME[],7,FALSE),"")</f>
        <v/>
      </c>
    </row>
    <row r="47" spans="1:29" x14ac:dyDescent="0.25">
      <c r="A47" s="2" t="s">
        <v>302</v>
      </c>
      <c r="B47" s="3">
        <v>1</v>
      </c>
      <c r="C47" s="3" t="s">
        <v>439</v>
      </c>
      <c r="D47" s="2" t="s">
        <v>440</v>
      </c>
      <c r="E47" s="3">
        <v>25</v>
      </c>
      <c r="F47" s="237" t="s">
        <v>357</v>
      </c>
      <c r="G47" s="239" t="str">
        <f>IFERROR(IF(VLOOKUP(TableHandbook[[#This Row],[UDC]],TableAvailabilities[],2,FALSE)&gt;0,"Y",""),"")</f>
        <v>Y</v>
      </c>
      <c r="H47" s="239" t="str">
        <f>IFERROR(IF(VLOOKUP(TableHandbook[[#This Row],[UDC]],TableAvailabilities[],3,FALSE)&gt;0,"Y",""),"")</f>
        <v/>
      </c>
      <c r="I47" s="239" t="str">
        <f>IFERROR(IF(VLOOKUP(TableHandbook[[#This Row],[UDC]],TableAvailabilities[],4,FALSE)&gt;0,"Y",""),"")</f>
        <v/>
      </c>
      <c r="J47" s="239" t="str">
        <f>IFERROR(IF(VLOOKUP(TableHandbook[[#This Row],[UDC]],TableAvailabilities[],5,FALSE)&gt;0,"Y",""),"")</f>
        <v/>
      </c>
      <c r="K47" s="2"/>
      <c r="L47" s="242" t="str">
        <f>IFERROR(VLOOKUP(TableHandbook[[#This Row],[UDC]],TableOMTEACH1[],7,FALSE),"")</f>
        <v/>
      </c>
      <c r="M47" s="240" t="str">
        <f>IFERROR(VLOOKUP(TableHandbook[[#This Row],[UDC]],TableOUMPTCHEC[],7,FALSE),"")</f>
        <v/>
      </c>
      <c r="N47" s="240" t="str">
        <f>IFERROR(VLOOKUP(TableHandbook[[#This Row],[UDC]],TableOUMPTCHPE[],7,FALSE),"")</f>
        <v/>
      </c>
      <c r="O47" s="240" t="str">
        <f>IFERROR(VLOOKUP(TableHandbook[[#This Row],[UDC]],TableOUMPTCHSE[],7,FALSE),"")</f>
        <v>Core</v>
      </c>
      <c r="P47" s="242" t="str">
        <f>IFERROR(VLOOKUP(TableHandbook[[#This Row],[UDC]],TableOCTESOL1[],7,FALSE),"")</f>
        <v/>
      </c>
      <c r="Q47" s="240" t="str">
        <f>IFERROR(VLOOKUP(TableHandbook[[#This Row],[UDC]],TableOCTESOL[],7,FALSE),"")</f>
        <v/>
      </c>
      <c r="R47" s="240" t="str">
        <f>IFERROR(VLOOKUP(TableHandbook[[#This Row],[UDC]],TableOMAPLING[],7,FALSE),"")</f>
        <v/>
      </c>
      <c r="S47" s="242" t="str">
        <f>IFERROR(VLOOKUP(TableHandbook[[#This Row],[UDC]],TableOCEDHE1[],7,FALSE),"")</f>
        <v/>
      </c>
      <c r="T47" s="240" t="str">
        <f>IFERROR(VLOOKUP(TableHandbook[[#This Row],[UDC]],TableOCEDHE[],7,FALSE),"")</f>
        <v/>
      </c>
      <c r="U47" s="240" t="str">
        <f>IFERROR(VLOOKUP(TableHandbook[[#This Row],[UDC]],TableOCEDUCS1[],7,FALSE),"")</f>
        <v/>
      </c>
      <c r="V47" s="240" t="str">
        <f>IFERROR(VLOOKUP(TableHandbook[[#This Row],[UDC]],TableOCEDUC[],7,FALSE),"")</f>
        <v/>
      </c>
      <c r="W47" s="240" t="str">
        <f>IFERROR(VLOOKUP(TableHandbook[[#This Row],[UDC]],TableOGEDUC[],7,FALSE),"")</f>
        <v/>
      </c>
      <c r="X47" s="240" t="str">
        <f>IFERROR(VLOOKUP(TableHandbook[[#This Row],[UDC]],TableOUMPEDUPR[],7,FALSE),"")</f>
        <v/>
      </c>
      <c r="Y47" s="240" t="str">
        <f>IFERROR(VLOOKUP(TableHandbook[[#This Row],[UDC]],TableOUMPEDUSC[],7,FALSE),"")</f>
        <v/>
      </c>
      <c r="Z47" s="242" t="str">
        <f>IFERROR(VLOOKUP(TableHandbook[[#This Row],[UDC]],TableOMEDUC[],7,FALSE),"")</f>
        <v/>
      </c>
      <c r="AA47" s="240" t="str">
        <f>IFERROR(VLOOKUP(TableHandbook[[#This Row],[UDC]],TableOSEPCULIN[],7,FALSE),"")</f>
        <v/>
      </c>
      <c r="AB47" s="240" t="str">
        <f>IFERROR(VLOOKUP(TableHandbook[[#This Row],[UDC]],TableOSEPLNTCH[],7,FALSE),"")</f>
        <v/>
      </c>
      <c r="AC47" s="240" t="str">
        <f>IFERROR(VLOOKUP(TableHandbook[[#This Row],[UDC]],TableOSEPSTEME[],7,FALSE),"")</f>
        <v/>
      </c>
    </row>
    <row r="48" spans="1:29" x14ac:dyDescent="0.25">
      <c r="A48" s="2" t="s">
        <v>75</v>
      </c>
      <c r="B48" s="3">
        <v>2</v>
      </c>
      <c r="C48" s="3" t="s">
        <v>360</v>
      </c>
      <c r="D48" s="2" t="s">
        <v>441</v>
      </c>
      <c r="E48" s="3">
        <v>25</v>
      </c>
      <c r="F48" s="237" t="s">
        <v>357</v>
      </c>
      <c r="G48" s="239" t="str">
        <f>IFERROR(IF(VLOOKUP(TableHandbook[[#This Row],[UDC]],TableAvailabilities[],2,FALSE)&gt;0,"Y",""),"")</f>
        <v>Y</v>
      </c>
      <c r="H48" s="239" t="str">
        <f>IFERROR(IF(VLOOKUP(TableHandbook[[#This Row],[UDC]],TableAvailabilities[],3,FALSE)&gt;0,"Y",""),"")</f>
        <v/>
      </c>
      <c r="I48" s="239" t="str">
        <f>IFERROR(IF(VLOOKUP(TableHandbook[[#This Row],[UDC]],TableAvailabilities[],4,FALSE)&gt;0,"Y",""),"")</f>
        <v>Y</v>
      </c>
      <c r="J48" s="239" t="str">
        <f>IFERROR(IF(VLOOKUP(TableHandbook[[#This Row],[UDC]],TableAvailabilities[],5,FALSE)&gt;0,"Y",""),"")</f>
        <v/>
      </c>
      <c r="K48" s="2"/>
      <c r="L48" s="242" t="str">
        <f>IFERROR(VLOOKUP(TableHandbook[[#This Row],[UDC]],TableOMTEACH1[],7,FALSE),"")</f>
        <v/>
      </c>
      <c r="M48" s="240" t="str">
        <f>IFERROR(VLOOKUP(TableHandbook[[#This Row],[UDC]],TableOUMPTCHEC[],7,FALSE),"")</f>
        <v>Core</v>
      </c>
      <c r="N48" s="240" t="str">
        <f>IFERROR(VLOOKUP(TableHandbook[[#This Row],[UDC]],TableOUMPTCHPE[],7,FALSE),"")</f>
        <v>Core</v>
      </c>
      <c r="O48" s="240" t="str">
        <f>IFERROR(VLOOKUP(TableHandbook[[#This Row],[UDC]],TableOUMPTCHSE[],7,FALSE),"")</f>
        <v>Core</v>
      </c>
      <c r="P48" s="242" t="str">
        <f>IFERROR(VLOOKUP(TableHandbook[[#This Row],[UDC]],TableOCTESOL1[],7,FALSE),"")</f>
        <v/>
      </c>
      <c r="Q48" s="240" t="str">
        <f>IFERROR(VLOOKUP(TableHandbook[[#This Row],[UDC]],TableOCTESOL[],7,FALSE),"")</f>
        <v/>
      </c>
      <c r="R48" s="240" t="str">
        <f>IFERROR(VLOOKUP(TableHandbook[[#This Row],[UDC]],TableOMAPLING[],7,FALSE),"")</f>
        <v/>
      </c>
      <c r="S48" s="242" t="str">
        <f>IFERROR(VLOOKUP(TableHandbook[[#This Row],[UDC]],TableOCEDHE1[],7,FALSE),"")</f>
        <v/>
      </c>
      <c r="T48" s="240" t="str">
        <f>IFERROR(VLOOKUP(TableHandbook[[#This Row],[UDC]],TableOCEDHE[],7,FALSE),"")</f>
        <v/>
      </c>
      <c r="U48" s="240" t="str">
        <f>IFERROR(VLOOKUP(TableHandbook[[#This Row],[UDC]],TableOCEDUCS1[],7,FALSE),"")</f>
        <v>Option</v>
      </c>
      <c r="V48" s="240" t="str">
        <f>IFERROR(VLOOKUP(TableHandbook[[#This Row],[UDC]],TableOCEDUC[],7,FALSE),"")</f>
        <v>Option</v>
      </c>
      <c r="W48" s="240" t="str">
        <f>IFERROR(VLOOKUP(TableHandbook[[#This Row],[UDC]],TableOGEDUC[],7,FALSE),"")</f>
        <v/>
      </c>
      <c r="X48" s="240" t="str">
        <f>IFERROR(VLOOKUP(TableHandbook[[#This Row],[UDC]],TableOUMPEDUPR[],7,FALSE),"")</f>
        <v>Core</v>
      </c>
      <c r="Y48" s="240" t="str">
        <f>IFERROR(VLOOKUP(TableHandbook[[#This Row],[UDC]],TableOUMPEDUSC[],7,FALSE),"")</f>
        <v/>
      </c>
      <c r="Z48" s="242" t="str">
        <f>IFERROR(VLOOKUP(TableHandbook[[#This Row],[UDC]],TableOMEDUC[],7,FALSE),"")</f>
        <v/>
      </c>
      <c r="AA48" s="240" t="str">
        <f>IFERROR(VLOOKUP(TableHandbook[[#This Row],[UDC]],TableOSEPCULIN[],7,FALSE),"")</f>
        <v/>
      </c>
      <c r="AB48" s="240" t="str">
        <f>IFERROR(VLOOKUP(TableHandbook[[#This Row],[UDC]],TableOSEPLNTCH[],7,FALSE),"")</f>
        <v/>
      </c>
      <c r="AC48" s="240" t="str">
        <f>IFERROR(VLOOKUP(TableHandbook[[#This Row],[UDC]],TableOSEPSTEME[],7,FALSE),"")</f>
        <v/>
      </c>
    </row>
    <row r="49" spans="1:29" x14ac:dyDescent="0.25">
      <c r="A49" s="2" t="s">
        <v>80</v>
      </c>
      <c r="B49" s="3">
        <v>1</v>
      </c>
      <c r="C49" s="3" t="s">
        <v>442</v>
      </c>
      <c r="D49" s="2" t="s">
        <v>443</v>
      </c>
      <c r="E49" s="3">
        <v>25</v>
      </c>
      <c r="F49" s="237" t="s">
        <v>357</v>
      </c>
      <c r="G49" s="239" t="str">
        <f>IFERROR(IF(VLOOKUP(TableHandbook[[#This Row],[UDC]],TableAvailabilities[],2,FALSE)&gt;0,"Y",""),"")</f>
        <v/>
      </c>
      <c r="H49" s="239" t="str">
        <f>IFERROR(IF(VLOOKUP(TableHandbook[[#This Row],[UDC]],TableAvailabilities[],3,FALSE)&gt;0,"Y",""),"")</f>
        <v>Y</v>
      </c>
      <c r="I49" s="239" t="str">
        <f>IFERROR(IF(VLOOKUP(TableHandbook[[#This Row],[UDC]],TableAvailabilities[],4,FALSE)&gt;0,"Y",""),"")</f>
        <v/>
      </c>
      <c r="J49" s="239" t="str">
        <f>IFERROR(IF(VLOOKUP(TableHandbook[[#This Row],[UDC]],TableAvailabilities[],5,FALSE)&gt;0,"Y",""),"")</f>
        <v>Y</v>
      </c>
      <c r="K49" s="2"/>
      <c r="L49" s="242" t="str">
        <f>IFERROR(VLOOKUP(TableHandbook[[#This Row],[UDC]],TableOMTEACH1[],7,FALSE),"")</f>
        <v/>
      </c>
      <c r="M49" s="240" t="str">
        <f>IFERROR(VLOOKUP(TableHandbook[[#This Row],[UDC]],TableOUMPTCHEC[],7,FALSE),"")</f>
        <v>Core</v>
      </c>
      <c r="N49" s="240" t="str">
        <f>IFERROR(VLOOKUP(TableHandbook[[#This Row],[UDC]],TableOUMPTCHPE[],7,FALSE),"")</f>
        <v>Core</v>
      </c>
      <c r="O49" s="240" t="str">
        <f>IFERROR(VLOOKUP(TableHandbook[[#This Row],[UDC]],TableOUMPTCHSE[],7,FALSE),"")</f>
        <v/>
      </c>
      <c r="P49" s="242" t="str">
        <f>IFERROR(VLOOKUP(TableHandbook[[#This Row],[UDC]],TableOCTESOL1[],7,FALSE),"")</f>
        <v/>
      </c>
      <c r="Q49" s="240" t="str">
        <f>IFERROR(VLOOKUP(TableHandbook[[#This Row],[UDC]],TableOCTESOL[],7,FALSE),"")</f>
        <v/>
      </c>
      <c r="R49" s="240" t="str">
        <f>IFERROR(VLOOKUP(TableHandbook[[#This Row],[UDC]],TableOMAPLING[],7,FALSE),"")</f>
        <v/>
      </c>
      <c r="S49" s="242" t="str">
        <f>IFERROR(VLOOKUP(TableHandbook[[#This Row],[UDC]],TableOCEDHE1[],7,FALSE),"")</f>
        <v/>
      </c>
      <c r="T49" s="240" t="str">
        <f>IFERROR(VLOOKUP(TableHandbook[[#This Row],[UDC]],TableOCEDHE[],7,FALSE),"")</f>
        <v/>
      </c>
      <c r="U49" s="240" t="str">
        <f>IFERROR(VLOOKUP(TableHandbook[[#This Row],[UDC]],TableOCEDUCS1[],7,FALSE),"")</f>
        <v>Option</v>
      </c>
      <c r="V49" s="240" t="str">
        <f>IFERROR(VLOOKUP(TableHandbook[[#This Row],[UDC]],TableOCEDUC[],7,FALSE),"")</f>
        <v>Option</v>
      </c>
      <c r="W49" s="240" t="str">
        <f>IFERROR(VLOOKUP(TableHandbook[[#This Row],[UDC]],TableOGEDUC[],7,FALSE),"")</f>
        <v/>
      </c>
      <c r="X49" s="240" t="str">
        <f>IFERROR(VLOOKUP(TableHandbook[[#This Row],[UDC]],TableOUMPEDUPR[],7,FALSE),"")</f>
        <v/>
      </c>
      <c r="Y49" s="240" t="str">
        <f>IFERROR(VLOOKUP(TableHandbook[[#This Row],[UDC]],TableOUMPEDUSC[],7,FALSE),"")</f>
        <v/>
      </c>
      <c r="Z49" s="242" t="str">
        <f>IFERROR(VLOOKUP(TableHandbook[[#This Row],[UDC]],TableOMEDUC[],7,FALSE),"")</f>
        <v/>
      </c>
      <c r="AA49" s="240" t="str">
        <f>IFERROR(VLOOKUP(TableHandbook[[#This Row],[UDC]],TableOSEPCULIN[],7,FALSE),"")</f>
        <v/>
      </c>
      <c r="AB49" s="240" t="str">
        <f>IFERROR(VLOOKUP(TableHandbook[[#This Row],[UDC]],TableOSEPLNTCH[],7,FALSE),"")</f>
        <v/>
      </c>
      <c r="AC49" s="240" t="str">
        <f>IFERROR(VLOOKUP(TableHandbook[[#This Row],[UDC]],TableOSEPSTEME[],7,FALSE),"")</f>
        <v/>
      </c>
    </row>
    <row r="50" spans="1:29" x14ac:dyDescent="0.25">
      <c r="A50" s="2" t="s">
        <v>96</v>
      </c>
      <c r="B50" s="3">
        <v>1</v>
      </c>
      <c r="C50" s="3" t="s">
        <v>444</v>
      </c>
      <c r="D50" s="2" t="s">
        <v>445</v>
      </c>
      <c r="E50" s="3">
        <v>25</v>
      </c>
      <c r="F50" s="237" t="s">
        <v>357</v>
      </c>
      <c r="G50" s="239" t="str">
        <f>IFERROR(IF(VLOOKUP(TableHandbook[[#This Row],[UDC]],TableAvailabilities[],2,FALSE)&gt;0,"Y",""),"")</f>
        <v>Y</v>
      </c>
      <c r="H50" s="239" t="str">
        <f>IFERROR(IF(VLOOKUP(TableHandbook[[#This Row],[UDC]],TableAvailabilities[],3,FALSE)&gt;0,"Y",""),"")</f>
        <v/>
      </c>
      <c r="I50" s="239" t="str">
        <f>IFERROR(IF(VLOOKUP(TableHandbook[[#This Row],[UDC]],TableAvailabilities[],4,FALSE)&gt;0,"Y",""),"")</f>
        <v>Y</v>
      </c>
      <c r="J50" s="239" t="str">
        <f>IFERROR(IF(VLOOKUP(TableHandbook[[#This Row],[UDC]],TableAvailabilities[],5,FALSE)&gt;0,"Y",""),"")</f>
        <v/>
      </c>
      <c r="K50" s="2"/>
      <c r="L50" s="242" t="str">
        <f>IFERROR(VLOOKUP(TableHandbook[[#This Row],[UDC]],TableOMTEACH1[],7,FALSE),"")</f>
        <v/>
      </c>
      <c r="M50" s="240" t="str">
        <f>IFERROR(VLOOKUP(TableHandbook[[#This Row],[UDC]],TableOUMPTCHEC[],7,FALSE),"")</f>
        <v/>
      </c>
      <c r="N50" s="240" t="str">
        <f>IFERROR(VLOOKUP(TableHandbook[[#This Row],[UDC]],TableOUMPTCHPE[],7,FALSE),"")</f>
        <v>Core</v>
      </c>
      <c r="O50" s="240" t="str">
        <f>IFERROR(VLOOKUP(TableHandbook[[#This Row],[UDC]],TableOUMPTCHSE[],7,FALSE),"")</f>
        <v>Core</v>
      </c>
      <c r="P50" s="242" t="str">
        <f>IFERROR(VLOOKUP(TableHandbook[[#This Row],[UDC]],TableOCTESOL1[],7,FALSE),"")</f>
        <v/>
      </c>
      <c r="Q50" s="240" t="str">
        <f>IFERROR(VLOOKUP(TableHandbook[[#This Row],[UDC]],TableOCTESOL[],7,FALSE),"")</f>
        <v/>
      </c>
      <c r="R50" s="240" t="str">
        <f>IFERROR(VLOOKUP(TableHandbook[[#This Row],[UDC]],TableOMAPLING[],7,FALSE),"")</f>
        <v/>
      </c>
      <c r="S50" s="242" t="str">
        <f>IFERROR(VLOOKUP(TableHandbook[[#This Row],[UDC]],TableOCEDHE1[],7,FALSE),"")</f>
        <v/>
      </c>
      <c r="T50" s="240" t="str">
        <f>IFERROR(VLOOKUP(TableHandbook[[#This Row],[UDC]],TableOCEDHE[],7,FALSE),"")</f>
        <v/>
      </c>
      <c r="U50" s="240" t="str">
        <f>IFERROR(VLOOKUP(TableHandbook[[#This Row],[UDC]],TableOCEDUCS1[],7,FALSE),"")</f>
        <v>Option</v>
      </c>
      <c r="V50" s="240" t="str">
        <f>IFERROR(VLOOKUP(TableHandbook[[#This Row],[UDC]],TableOCEDUC[],7,FALSE),"")</f>
        <v>Option</v>
      </c>
      <c r="W50" s="240" t="str">
        <f>IFERROR(VLOOKUP(TableHandbook[[#This Row],[UDC]],TableOGEDUC[],7,FALSE),"")</f>
        <v/>
      </c>
      <c r="X50" s="240" t="str">
        <f>IFERROR(VLOOKUP(TableHandbook[[#This Row],[UDC]],TableOUMPEDUPR[],7,FALSE),"")</f>
        <v/>
      </c>
      <c r="Y50" s="240" t="str">
        <f>IFERROR(VLOOKUP(TableHandbook[[#This Row],[UDC]],TableOUMPEDUSC[],7,FALSE),"")</f>
        <v>Core</v>
      </c>
      <c r="Z50" s="242" t="str">
        <f>IFERROR(VLOOKUP(TableHandbook[[#This Row],[UDC]],TableOMEDUC[],7,FALSE),"")</f>
        <v/>
      </c>
      <c r="AA50" s="240" t="str">
        <f>IFERROR(VLOOKUP(TableHandbook[[#This Row],[UDC]],TableOSEPCULIN[],7,FALSE),"")</f>
        <v/>
      </c>
      <c r="AB50" s="240" t="str">
        <f>IFERROR(VLOOKUP(TableHandbook[[#This Row],[UDC]],TableOSEPLNTCH[],7,FALSE),"")</f>
        <v/>
      </c>
      <c r="AC50" s="240" t="str">
        <f>IFERROR(VLOOKUP(TableHandbook[[#This Row],[UDC]],TableOSEPSTEME[],7,FALSE),"")</f>
        <v/>
      </c>
    </row>
    <row r="51" spans="1:29" x14ac:dyDescent="0.25">
      <c r="A51" s="2" t="s">
        <v>95</v>
      </c>
      <c r="B51" s="3">
        <v>1</v>
      </c>
      <c r="C51" s="3" t="s">
        <v>446</v>
      </c>
      <c r="D51" s="2" t="s">
        <v>447</v>
      </c>
      <c r="E51" s="3">
        <v>25</v>
      </c>
      <c r="F51" s="237" t="s">
        <v>357</v>
      </c>
      <c r="G51" s="239" t="str">
        <f>IFERROR(IF(VLOOKUP(TableHandbook[[#This Row],[UDC]],TableAvailabilities[],2,FALSE)&gt;0,"Y",""),"")</f>
        <v/>
      </c>
      <c r="H51" s="239" t="str">
        <f>IFERROR(IF(VLOOKUP(TableHandbook[[#This Row],[UDC]],TableAvailabilities[],3,FALSE)&gt;0,"Y",""),"")</f>
        <v>Y</v>
      </c>
      <c r="I51" s="239" t="str">
        <f>IFERROR(IF(VLOOKUP(TableHandbook[[#This Row],[UDC]],TableAvailabilities[],4,FALSE)&gt;0,"Y",""),"")</f>
        <v>Y</v>
      </c>
      <c r="J51" s="239" t="str">
        <f>IFERROR(IF(VLOOKUP(TableHandbook[[#This Row],[UDC]],TableAvailabilities[],5,FALSE)&gt;0,"Y",""),"")</f>
        <v>Y</v>
      </c>
      <c r="K51" s="2"/>
      <c r="L51" s="242" t="str">
        <f>IFERROR(VLOOKUP(TableHandbook[[#This Row],[UDC]],TableOMTEACH1[],7,FALSE),"")</f>
        <v/>
      </c>
      <c r="M51" s="240" t="str">
        <f>IFERROR(VLOOKUP(TableHandbook[[#This Row],[UDC]],TableOUMPTCHEC[],7,FALSE),"")</f>
        <v>Core</v>
      </c>
      <c r="N51" s="240" t="str">
        <f>IFERROR(VLOOKUP(TableHandbook[[#This Row],[UDC]],TableOUMPTCHPE[],7,FALSE),"")</f>
        <v>Core</v>
      </c>
      <c r="O51" s="240" t="str">
        <f>IFERROR(VLOOKUP(TableHandbook[[#This Row],[UDC]],TableOUMPTCHSE[],7,FALSE),"")</f>
        <v>Core</v>
      </c>
      <c r="P51" s="242" t="str">
        <f>IFERROR(VLOOKUP(TableHandbook[[#This Row],[UDC]],TableOCTESOL1[],7,FALSE),"")</f>
        <v/>
      </c>
      <c r="Q51" s="240" t="str">
        <f>IFERROR(VLOOKUP(TableHandbook[[#This Row],[UDC]],TableOCTESOL[],7,FALSE),"")</f>
        <v/>
      </c>
      <c r="R51" s="240" t="str">
        <f>IFERROR(VLOOKUP(TableHandbook[[#This Row],[UDC]],TableOMAPLING[],7,FALSE),"")</f>
        <v/>
      </c>
      <c r="S51" s="242" t="str">
        <f>IFERROR(VLOOKUP(TableHandbook[[#This Row],[UDC]],TableOCEDHE1[],7,FALSE),"")</f>
        <v/>
      </c>
      <c r="T51" s="240" t="str">
        <f>IFERROR(VLOOKUP(TableHandbook[[#This Row],[UDC]],TableOCEDHE[],7,FALSE),"")</f>
        <v/>
      </c>
      <c r="U51" s="240" t="str">
        <f>IFERROR(VLOOKUP(TableHandbook[[#This Row],[UDC]],TableOCEDUCS1[],7,FALSE),"")</f>
        <v>Option</v>
      </c>
      <c r="V51" s="240" t="str">
        <f>IFERROR(VLOOKUP(TableHandbook[[#This Row],[UDC]],TableOCEDUC[],7,FALSE),"")</f>
        <v>Option</v>
      </c>
      <c r="W51" s="240" t="str">
        <f>IFERROR(VLOOKUP(TableHandbook[[#This Row],[UDC]],TableOGEDUC[],7,FALSE),"")</f>
        <v/>
      </c>
      <c r="X51" s="240" t="str">
        <f>IFERROR(VLOOKUP(TableHandbook[[#This Row],[UDC]],TableOUMPEDUPR[],7,FALSE),"")</f>
        <v>Core</v>
      </c>
      <c r="Y51" s="240" t="str">
        <f>IFERROR(VLOOKUP(TableHandbook[[#This Row],[UDC]],TableOUMPEDUSC[],7,FALSE),"")</f>
        <v>Core</v>
      </c>
      <c r="Z51" s="242" t="str">
        <f>IFERROR(VLOOKUP(TableHandbook[[#This Row],[UDC]],TableOMEDUC[],7,FALSE),"")</f>
        <v/>
      </c>
      <c r="AA51" s="240" t="str">
        <f>IFERROR(VLOOKUP(TableHandbook[[#This Row],[UDC]],TableOSEPCULIN[],7,FALSE),"")</f>
        <v/>
      </c>
      <c r="AB51" s="240" t="str">
        <f>IFERROR(VLOOKUP(TableHandbook[[#This Row],[UDC]],TableOSEPLNTCH[],7,FALSE),"")</f>
        <v/>
      </c>
      <c r="AC51" s="240" t="str">
        <f>IFERROR(VLOOKUP(TableHandbook[[#This Row],[UDC]],TableOSEPSTEME[],7,FALSE),"")</f>
        <v/>
      </c>
    </row>
    <row r="52" spans="1:29" x14ac:dyDescent="0.25">
      <c r="A52" s="2" t="s">
        <v>224</v>
      </c>
      <c r="B52" s="3">
        <v>1</v>
      </c>
      <c r="C52" s="3" t="s">
        <v>448</v>
      </c>
      <c r="D52" s="2" t="s">
        <v>449</v>
      </c>
      <c r="E52" s="3">
        <v>25</v>
      </c>
      <c r="F52" s="237" t="s">
        <v>357</v>
      </c>
      <c r="G52" s="239" t="str">
        <f>IFERROR(IF(VLOOKUP(TableHandbook[[#This Row],[UDC]],TableAvailabilities[],2,FALSE)&gt;0,"Y",""),"")</f>
        <v/>
      </c>
      <c r="H52" s="239" t="str">
        <f>IFERROR(IF(VLOOKUP(TableHandbook[[#This Row],[UDC]],TableAvailabilities[],3,FALSE)&gt;0,"Y",""),"")</f>
        <v>Y</v>
      </c>
      <c r="I52" s="239" t="str">
        <f>IFERROR(IF(VLOOKUP(TableHandbook[[#This Row],[UDC]],TableAvailabilities[],4,FALSE)&gt;0,"Y",""),"")</f>
        <v/>
      </c>
      <c r="J52" s="239" t="str">
        <f>IFERROR(IF(VLOOKUP(TableHandbook[[#This Row],[UDC]],TableAvailabilities[],5,FALSE)&gt;0,"Y",""),"")</f>
        <v>Y</v>
      </c>
      <c r="K52" s="2"/>
      <c r="L52" s="242" t="str">
        <f>IFERROR(VLOOKUP(TableHandbook[[#This Row],[UDC]],TableOMTEACH1[],7,FALSE),"")</f>
        <v/>
      </c>
      <c r="M52" s="240" t="str">
        <f>IFERROR(VLOOKUP(TableHandbook[[#This Row],[UDC]],TableOUMPTCHEC[],7,FALSE),"")</f>
        <v/>
      </c>
      <c r="N52" s="240" t="str">
        <f>IFERROR(VLOOKUP(TableHandbook[[#This Row],[UDC]],TableOUMPTCHPE[],7,FALSE),"")</f>
        <v/>
      </c>
      <c r="O52" s="240" t="str">
        <f>IFERROR(VLOOKUP(TableHandbook[[#This Row],[UDC]],TableOUMPTCHSE[],7,FALSE),"")</f>
        <v/>
      </c>
      <c r="P52" s="242" t="str">
        <f>IFERROR(VLOOKUP(TableHandbook[[#This Row],[UDC]],TableOCTESOL1[],7,FALSE),"")</f>
        <v>Core</v>
      </c>
      <c r="Q52" s="240" t="str">
        <f>IFERROR(VLOOKUP(TableHandbook[[#This Row],[UDC]],TableOCTESOL[],7,FALSE),"")</f>
        <v>Core</v>
      </c>
      <c r="R52" s="240" t="str">
        <f>IFERROR(VLOOKUP(TableHandbook[[#This Row],[UDC]],TableOMAPLING[],7,FALSE),"")</f>
        <v/>
      </c>
      <c r="S52" s="242" t="str">
        <f>IFERROR(VLOOKUP(TableHandbook[[#This Row],[UDC]],TableOCEDHE1[],7,FALSE),"")</f>
        <v/>
      </c>
      <c r="T52" s="240" t="str">
        <f>IFERROR(VLOOKUP(TableHandbook[[#This Row],[UDC]],TableOCEDHE[],7,FALSE),"")</f>
        <v/>
      </c>
      <c r="U52" s="240" t="str">
        <f>IFERROR(VLOOKUP(TableHandbook[[#This Row],[UDC]],TableOCEDUCS1[],7,FALSE),"")</f>
        <v/>
      </c>
      <c r="V52" s="240" t="str">
        <f>IFERROR(VLOOKUP(TableHandbook[[#This Row],[UDC]],TableOCEDUC[],7,FALSE),"")</f>
        <v/>
      </c>
      <c r="W52" s="240" t="str">
        <f>IFERROR(VLOOKUP(TableHandbook[[#This Row],[UDC]],TableOGEDUC[],7,FALSE),"")</f>
        <v/>
      </c>
      <c r="X52" s="240" t="str">
        <f>IFERROR(VLOOKUP(TableHandbook[[#This Row],[UDC]],TableOUMPEDUPR[],7,FALSE),"")</f>
        <v/>
      </c>
      <c r="Y52" s="240" t="str">
        <f>IFERROR(VLOOKUP(TableHandbook[[#This Row],[UDC]],TableOUMPEDUSC[],7,FALSE),"")</f>
        <v/>
      </c>
      <c r="Z52" s="242" t="str">
        <f>IFERROR(VLOOKUP(TableHandbook[[#This Row],[UDC]],TableOMEDUC[],7,FALSE),"")</f>
        <v/>
      </c>
      <c r="AA52" s="240" t="str">
        <f>IFERROR(VLOOKUP(TableHandbook[[#This Row],[UDC]],TableOSEPCULIN[],7,FALSE),"")</f>
        <v/>
      </c>
      <c r="AB52" s="240" t="str">
        <f>IFERROR(VLOOKUP(TableHandbook[[#This Row],[UDC]],TableOSEPLNTCH[],7,FALSE),"")</f>
        <v/>
      </c>
      <c r="AC52" s="240" t="str">
        <f>IFERROR(VLOOKUP(TableHandbook[[#This Row],[UDC]],TableOSEPSTEME[],7,FALSE),"")</f>
        <v/>
      </c>
    </row>
    <row r="53" spans="1:29" x14ac:dyDescent="0.25">
      <c r="A53" s="2" t="s">
        <v>239</v>
      </c>
      <c r="B53" s="3">
        <v>1</v>
      </c>
      <c r="C53" s="3" t="s">
        <v>450</v>
      </c>
      <c r="D53" s="2" t="s">
        <v>451</v>
      </c>
      <c r="E53" s="3">
        <v>25</v>
      </c>
      <c r="F53" s="237" t="s">
        <v>357</v>
      </c>
      <c r="G53" s="239" t="str">
        <f>IFERROR(IF(VLOOKUP(TableHandbook[[#This Row],[UDC]],TableAvailabilities[],2,FALSE)&gt;0,"Y",""),"")</f>
        <v>Y</v>
      </c>
      <c r="H53" s="239" t="str">
        <f>IFERROR(IF(VLOOKUP(TableHandbook[[#This Row],[UDC]],TableAvailabilities[],3,FALSE)&gt;0,"Y",""),"")</f>
        <v/>
      </c>
      <c r="I53" s="239" t="str">
        <f>IFERROR(IF(VLOOKUP(TableHandbook[[#This Row],[UDC]],TableAvailabilities[],4,FALSE)&gt;0,"Y",""),"")</f>
        <v>Y</v>
      </c>
      <c r="J53" s="239" t="str">
        <f>IFERROR(IF(VLOOKUP(TableHandbook[[#This Row],[UDC]],TableAvailabilities[],5,FALSE)&gt;0,"Y",""),"")</f>
        <v/>
      </c>
      <c r="K53" s="2"/>
      <c r="L53" s="242" t="str">
        <f>IFERROR(VLOOKUP(TableHandbook[[#This Row],[UDC]],TableOMTEACH1[],7,FALSE),"")</f>
        <v/>
      </c>
      <c r="M53" s="240" t="str">
        <f>IFERROR(VLOOKUP(TableHandbook[[#This Row],[UDC]],TableOUMPTCHEC[],7,FALSE),"")</f>
        <v/>
      </c>
      <c r="N53" s="240" t="str">
        <f>IFERROR(VLOOKUP(TableHandbook[[#This Row],[UDC]],TableOUMPTCHPE[],7,FALSE),"")</f>
        <v/>
      </c>
      <c r="O53" s="240" t="str">
        <f>IFERROR(VLOOKUP(TableHandbook[[#This Row],[UDC]],TableOUMPTCHSE[],7,FALSE),"")</f>
        <v/>
      </c>
      <c r="P53" s="242" t="str">
        <f>IFERROR(VLOOKUP(TableHandbook[[#This Row],[UDC]],TableOCTESOL1[],7,FALSE),"")</f>
        <v>AltCore</v>
      </c>
      <c r="Q53" s="240" t="str">
        <f>IFERROR(VLOOKUP(TableHandbook[[#This Row],[UDC]],TableOCTESOL[],7,FALSE),"")</f>
        <v>AltCore</v>
      </c>
      <c r="R53" s="240" t="str">
        <f>IFERROR(VLOOKUP(TableHandbook[[#This Row],[UDC]],TableOMAPLING[],7,FALSE),"")</f>
        <v/>
      </c>
      <c r="S53" s="242" t="str">
        <f>IFERROR(VLOOKUP(TableHandbook[[#This Row],[UDC]],TableOCEDHE1[],7,FALSE),"")</f>
        <v/>
      </c>
      <c r="T53" s="240" t="str">
        <f>IFERROR(VLOOKUP(TableHandbook[[#This Row],[UDC]],TableOCEDHE[],7,FALSE),"")</f>
        <v/>
      </c>
      <c r="U53" s="240" t="str">
        <f>IFERROR(VLOOKUP(TableHandbook[[#This Row],[UDC]],TableOCEDUCS1[],7,FALSE),"")</f>
        <v/>
      </c>
      <c r="V53" s="240" t="str">
        <f>IFERROR(VLOOKUP(TableHandbook[[#This Row],[UDC]],TableOCEDUC[],7,FALSE),"")</f>
        <v/>
      </c>
      <c r="W53" s="240" t="str">
        <f>IFERROR(VLOOKUP(TableHandbook[[#This Row],[UDC]],TableOGEDUC[],7,FALSE),"")</f>
        <v/>
      </c>
      <c r="X53" s="240" t="str">
        <f>IFERROR(VLOOKUP(TableHandbook[[#This Row],[UDC]],TableOUMPEDUPR[],7,FALSE),"")</f>
        <v/>
      </c>
      <c r="Y53" s="240" t="str">
        <f>IFERROR(VLOOKUP(TableHandbook[[#This Row],[UDC]],TableOUMPEDUSC[],7,FALSE),"")</f>
        <v/>
      </c>
      <c r="Z53" s="242" t="str">
        <f>IFERROR(VLOOKUP(TableHandbook[[#This Row],[UDC]],TableOMEDUC[],7,FALSE),"")</f>
        <v/>
      </c>
      <c r="AA53" s="240" t="str">
        <f>IFERROR(VLOOKUP(TableHandbook[[#This Row],[UDC]],TableOSEPCULIN[],7,FALSE),"")</f>
        <v/>
      </c>
      <c r="AB53" s="240" t="str">
        <f>IFERROR(VLOOKUP(TableHandbook[[#This Row],[UDC]],TableOSEPLNTCH[],7,FALSE),"")</f>
        <v/>
      </c>
      <c r="AC53" s="240" t="str">
        <f>IFERROR(VLOOKUP(TableHandbook[[#This Row],[UDC]],TableOSEPSTEME[],7,FALSE),"")</f>
        <v/>
      </c>
    </row>
    <row r="54" spans="1:29" x14ac:dyDescent="0.25">
      <c r="A54" s="2" t="s">
        <v>223</v>
      </c>
      <c r="B54" s="3">
        <v>1</v>
      </c>
      <c r="C54" s="3" t="s">
        <v>452</v>
      </c>
      <c r="D54" s="2" t="s">
        <v>453</v>
      </c>
      <c r="E54" s="3">
        <v>25</v>
      </c>
      <c r="F54" s="237" t="s">
        <v>357</v>
      </c>
      <c r="G54" s="239" t="str">
        <f>IFERROR(IF(VLOOKUP(TableHandbook[[#This Row],[UDC]],TableAvailabilities[],2,FALSE)&gt;0,"Y",""),"")</f>
        <v>Y</v>
      </c>
      <c r="H54" s="239" t="str">
        <f>IFERROR(IF(VLOOKUP(TableHandbook[[#This Row],[UDC]],TableAvailabilities[],3,FALSE)&gt;0,"Y",""),"")</f>
        <v/>
      </c>
      <c r="I54" s="239" t="str">
        <f>IFERROR(IF(VLOOKUP(TableHandbook[[#This Row],[UDC]],TableAvailabilities[],4,FALSE)&gt;0,"Y",""),"")</f>
        <v>Y</v>
      </c>
      <c r="J54" s="239" t="str">
        <f>IFERROR(IF(VLOOKUP(TableHandbook[[#This Row],[UDC]],TableAvailabilities[],5,FALSE)&gt;0,"Y",""),"")</f>
        <v/>
      </c>
      <c r="K54" s="2"/>
      <c r="L54" s="242" t="str">
        <f>IFERROR(VLOOKUP(TableHandbook[[#This Row],[UDC]],TableOMTEACH1[],7,FALSE),"")</f>
        <v/>
      </c>
      <c r="M54" s="240" t="str">
        <f>IFERROR(VLOOKUP(TableHandbook[[#This Row],[UDC]],TableOUMPTCHEC[],7,FALSE),"")</f>
        <v/>
      </c>
      <c r="N54" s="240" t="str">
        <f>IFERROR(VLOOKUP(TableHandbook[[#This Row],[UDC]],TableOUMPTCHPE[],7,FALSE),"")</f>
        <v/>
      </c>
      <c r="O54" s="240" t="str">
        <f>IFERROR(VLOOKUP(TableHandbook[[#This Row],[UDC]],TableOUMPTCHSE[],7,FALSE),"")</f>
        <v/>
      </c>
      <c r="P54" s="242" t="str">
        <f>IFERROR(VLOOKUP(TableHandbook[[#This Row],[UDC]],TableOCTESOL1[],7,FALSE),"")</f>
        <v>Core</v>
      </c>
      <c r="Q54" s="240" t="str">
        <f>IFERROR(VLOOKUP(TableHandbook[[#This Row],[UDC]],TableOCTESOL[],7,FALSE),"")</f>
        <v>Core</v>
      </c>
      <c r="R54" s="240" t="str">
        <f>IFERROR(VLOOKUP(TableHandbook[[#This Row],[UDC]],TableOMAPLING[],7,FALSE),"")</f>
        <v/>
      </c>
      <c r="S54" s="242" t="str">
        <f>IFERROR(VLOOKUP(TableHandbook[[#This Row],[UDC]],TableOCEDHE1[],7,FALSE),"")</f>
        <v/>
      </c>
      <c r="T54" s="240" t="str">
        <f>IFERROR(VLOOKUP(TableHandbook[[#This Row],[UDC]],TableOCEDHE[],7,FALSE),"")</f>
        <v/>
      </c>
      <c r="U54" s="240" t="str">
        <f>IFERROR(VLOOKUP(TableHandbook[[#This Row],[UDC]],TableOCEDUCS1[],7,FALSE),"")</f>
        <v/>
      </c>
      <c r="V54" s="240" t="str">
        <f>IFERROR(VLOOKUP(TableHandbook[[#This Row],[UDC]],TableOCEDUC[],7,FALSE),"")</f>
        <v/>
      </c>
      <c r="W54" s="240" t="str">
        <f>IFERROR(VLOOKUP(TableHandbook[[#This Row],[UDC]],TableOGEDUC[],7,FALSE),"")</f>
        <v/>
      </c>
      <c r="X54" s="240" t="str">
        <f>IFERROR(VLOOKUP(TableHandbook[[#This Row],[UDC]],TableOUMPEDUPR[],7,FALSE),"")</f>
        <v/>
      </c>
      <c r="Y54" s="240" t="str">
        <f>IFERROR(VLOOKUP(TableHandbook[[#This Row],[UDC]],TableOUMPEDUSC[],7,FALSE),"")</f>
        <v/>
      </c>
      <c r="Z54" s="242" t="str">
        <f>IFERROR(VLOOKUP(TableHandbook[[#This Row],[UDC]],TableOMEDUC[],7,FALSE),"")</f>
        <v/>
      </c>
      <c r="AA54" s="240" t="str">
        <f>IFERROR(VLOOKUP(TableHandbook[[#This Row],[UDC]],TableOSEPCULIN[],7,FALSE),"")</f>
        <v/>
      </c>
      <c r="AB54" s="240" t="str">
        <f>IFERROR(VLOOKUP(TableHandbook[[#This Row],[UDC]],TableOSEPLNTCH[],7,FALSE),"")</f>
        <v/>
      </c>
      <c r="AC54" s="240" t="str">
        <f>IFERROR(VLOOKUP(TableHandbook[[#This Row],[UDC]],TableOSEPSTEME[],7,FALSE),"")</f>
        <v/>
      </c>
    </row>
    <row r="55" spans="1:29" x14ac:dyDescent="0.25">
      <c r="A55" s="2" t="s">
        <v>229</v>
      </c>
      <c r="B55" s="3">
        <v>1</v>
      </c>
      <c r="C55" s="3" t="s">
        <v>454</v>
      </c>
      <c r="D55" s="2" t="s">
        <v>455</v>
      </c>
      <c r="E55" s="3">
        <v>25</v>
      </c>
      <c r="F55" s="237" t="s">
        <v>357</v>
      </c>
      <c r="G55" s="239" t="str">
        <f>IFERROR(IF(VLOOKUP(TableHandbook[[#This Row],[UDC]],TableAvailabilities[],2,FALSE)&gt;0,"Y",""),"")</f>
        <v/>
      </c>
      <c r="H55" s="239" t="str">
        <f>IFERROR(IF(VLOOKUP(TableHandbook[[#This Row],[UDC]],TableAvailabilities[],3,FALSE)&gt;0,"Y",""),"")</f>
        <v>Y</v>
      </c>
      <c r="I55" s="239" t="str">
        <f>IFERROR(IF(VLOOKUP(TableHandbook[[#This Row],[UDC]],TableAvailabilities[],4,FALSE)&gt;0,"Y",""),"")</f>
        <v/>
      </c>
      <c r="J55" s="239" t="str">
        <f>IFERROR(IF(VLOOKUP(TableHandbook[[#This Row],[UDC]],TableAvailabilities[],5,FALSE)&gt;0,"Y",""),"")</f>
        <v>Y</v>
      </c>
      <c r="K55" s="2"/>
      <c r="L55" s="242" t="str">
        <f>IFERROR(VLOOKUP(TableHandbook[[#This Row],[UDC]],TableOMTEACH1[],7,FALSE),"")</f>
        <v/>
      </c>
      <c r="M55" s="240" t="str">
        <f>IFERROR(VLOOKUP(TableHandbook[[#This Row],[UDC]],TableOUMPTCHEC[],7,FALSE),"")</f>
        <v/>
      </c>
      <c r="N55" s="240" t="str">
        <f>IFERROR(VLOOKUP(TableHandbook[[#This Row],[UDC]],TableOUMPTCHPE[],7,FALSE),"")</f>
        <v/>
      </c>
      <c r="O55" s="240" t="str">
        <f>IFERROR(VLOOKUP(TableHandbook[[#This Row],[UDC]],TableOUMPTCHSE[],7,FALSE),"")</f>
        <v/>
      </c>
      <c r="P55" s="242" t="str">
        <f>IFERROR(VLOOKUP(TableHandbook[[#This Row],[UDC]],TableOCTESOL1[],7,FALSE),"")</f>
        <v>Core</v>
      </c>
      <c r="Q55" s="240" t="str">
        <f>IFERROR(VLOOKUP(TableHandbook[[#This Row],[UDC]],TableOCTESOL[],7,FALSE),"")</f>
        <v>Core</v>
      </c>
      <c r="R55" s="240" t="str">
        <f>IFERROR(VLOOKUP(TableHandbook[[#This Row],[UDC]],TableOMAPLING[],7,FALSE),"")</f>
        <v/>
      </c>
      <c r="S55" s="242" t="str">
        <f>IFERROR(VLOOKUP(TableHandbook[[#This Row],[UDC]],TableOCEDHE1[],7,FALSE),"")</f>
        <v/>
      </c>
      <c r="T55" s="240" t="str">
        <f>IFERROR(VLOOKUP(TableHandbook[[#This Row],[UDC]],TableOCEDHE[],7,FALSE),"")</f>
        <v/>
      </c>
      <c r="U55" s="240" t="str">
        <f>IFERROR(VLOOKUP(TableHandbook[[#This Row],[UDC]],TableOCEDUCS1[],7,FALSE),"")</f>
        <v/>
      </c>
      <c r="V55" s="240" t="str">
        <f>IFERROR(VLOOKUP(TableHandbook[[#This Row],[UDC]],TableOCEDUC[],7,FALSE),"")</f>
        <v/>
      </c>
      <c r="W55" s="240" t="str">
        <f>IFERROR(VLOOKUP(TableHandbook[[#This Row],[UDC]],TableOGEDUC[],7,FALSE),"")</f>
        <v/>
      </c>
      <c r="X55" s="240" t="str">
        <f>IFERROR(VLOOKUP(TableHandbook[[#This Row],[UDC]],TableOUMPEDUPR[],7,FALSE),"")</f>
        <v/>
      </c>
      <c r="Y55" s="240" t="str">
        <f>IFERROR(VLOOKUP(TableHandbook[[#This Row],[UDC]],TableOUMPEDUSC[],7,FALSE),"")</f>
        <v/>
      </c>
      <c r="Z55" s="242" t="str">
        <f>IFERROR(VLOOKUP(TableHandbook[[#This Row],[UDC]],TableOMEDUC[],7,FALSE),"")</f>
        <v/>
      </c>
      <c r="AA55" s="240" t="str">
        <f>IFERROR(VLOOKUP(TableHandbook[[#This Row],[UDC]],TableOSEPCULIN[],7,FALSE),"")</f>
        <v/>
      </c>
      <c r="AB55" s="240" t="str">
        <f>IFERROR(VLOOKUP(TableHandbook[[#This Row],[UDC]],TableOSEPLNTCH[],7,FALSE),"")</f>
        <v/>
      </c>
      <c r="AC55" s="240" t="str">
        <f>IFERROR(VLOOKUP(TableHandbook[[#This Row],[UDC]],TableOSEPSTEME[],7,FALSE),"")</f>
        <v/>
      </c>
    </row>
    <row r="56" spans="1:29" x14ac:dyDescent="0.25">
      <c r="A56" s="2" t="s">
        <v>242</v>
      </c>
      <c r="B56" s="3">
        <v>2</v>
      </c>
      <c r="C56" s="3" t="s">
        <v>456</v>
      </c>
      <c r="D56" s="2" t="s">
        <v>457</v>
      </c>
      <c r="E56" s="3">
        <v>25</v>
      </c>
      <c r="F56" s="237" t="s">
        <v>357</v>
      </c>
      <c r="G56" s="239" t="str">
        <f>IFERROR(IF(VLOOKUP(TableHandbook[[#This Row],[UDC]],TableAvailabilities[],2,FALSE)&gt;0,"Y",""),"")</f>
        <v>Y</v>
      </c>
      <c r="H56" s="239" t="str">
        <f>IFERROR(IF(VLOOKUP(TableHandbook[[#This Row],[UDC]],TableAvailabilities[],3,FALSE)&gt;0,"Y",""),"")</f>
        <v/>
      </c>
      <c r="I56" s="239" t="str">
        <f>IFERROR(IF(VLOOKUP(TableHandbook[[#This Row],[UDC]],TableAvailabilities[],4,FALSE)&gt;0,"Y",""),"")</f>
        <v>Y</v>
      </c>
      <c r="J56" s="239" t="str">
        <f>IFERROR(IF(VLOOKUP(TableHandbook[[#This Row],[UDC]],TableAvailabilities[],5,FALSE)&gt;0,"Y",""),"")</f>
        <v/>
      </c>
      <c r="K56" s="2"/>
      <c r="L56" s="242" t="str">
        <f>IFERROR(VLOOKUP(TableHandbook[[#This Row],[UDC]],TableOMTEACH1[],7,FALSE),"")</f>
        <v/>
      </c>
      <c r="M56" s="240" t="str">
        <f>IFERROR(VLOOKUP(TableHandbook[[#This Row],[UDC]],TableOUMPTCHEC[],7,FALSE),"")</f>
        <v/>
      </c>
      <c r="N56" s="240" t="str">
        <f>IFERROR(VLOOKUP(TableHandbook[[#This Row],[UDC]],TableOUMPTCHPE[],7,FALSE),"")</f>
        <v/>
      </c>
      <c r="O56" s="240" t="str">
        <f>IFERROR(VLOOKUP(TableHandbook[[#This Row],[UDC]],TableOUMPTCHSE[],7,FALSE),"")</f>
        <v/>
      </c>
      <c r="P56" s="242" t="str">
        <f>IFERROR(VLOOKUP(TableHandbook[[#This Row],[UDC]],TableOCTESOL1[],7,FALSE),"")</f>
        <v>AltCore</v>
      </c>
      <c r="Q56" s="240" t="str">
        <f>IFERROR(VLOOKUP(TableHandbook[[#This Row],[UDC]],TableOCTESOL[],7,FALSE),"")</f>
        <v>AltCore</v>
      </c>
      <c r="R56" s="240" t="str">
        <f>IFERROR(VLOOKUP(TableHandbook[[#This Row],[UDC]],TableOMAPLING[],7,FALSE),"")</f>
        <v/>
      </c>
      <c r="S56" s="242" t="str">
        <f>IFERROR(VLOOKUP(TableHandbook[[#This Row],[UDC]],TableOCEDHE1[],7,FALSE),"")</f>
        <v/>
      </c>
      <c r="T56" s="240" t="str">
        <f>IFERROR(VLOOKUP(TableHandbook[[#This Row],[UDC]],TableOCEDHE[],7,FALSE),"")</f>
        <v/>
      </c>
      <c r="U56" s="240" t="str">
        <f>IFERROR(VLOOKUP(TableHandbook[[#This Row],[UDC]],TableOCEDUCS1[],7,FALSE),"")</f>
        <v/>
      </c>
      <c r="V56" s="240" t="str">
        <f>IFERROR(VLOOKUP(TableHandbook[[#This Row],[UDC]],TableOCEDUC[],7,FALSE),"")</f>
        <v/>
      </c>
      <c r="W56" s="240" t="str">
        <f>IFERROR(VLOOKUP(TableHandbook[[#This Row],[UDC]],TableOGEDUC[],7,FALSE),"")</f>
        <v/>
      </c>
      <c r="X56" s="240" t="str">
        <f>IFERROR(VLOOKUP(TableHandbook[[#This Row],[UDC]],TableOUMPEDUPR[],7,FALSE),"")</f>
        <v/>
      </c>
      <c r="Y56" s="240" t="str">
        <f>IFERROR(VLOOKUP(TableHandbook[[#This Row],[UDC]],TableOUMPEDUSC[],7,FALSE),"")</f>
        <v/>
      </c>
      <c r="Z56" s="242" t="str">
        <f>IFERROR(VLOOKUP(TableHandbook[[#This Row],[UDC]],TableOMEDUC[],7,FALSE),"")</f>
        <v/>
      </c>
      <c r="AA56" s="240" t="str">
        <f>IFERROR(VLOOKUP(TableHandbook[[#This Row],[UDC]],TableOSEPCULIN[],7,FALSE),"")</f>
        <v/>
      </c>
      <c r="AB56" s="240" t="str">
        <f>IFERROR(VLOOKUP(TableHandbook[[#This Row],[UDC]],TableOSEPLNTCH[],7,FALSE),"")</f>
        <v/>
      </c>
      <c r="AC56" s="240" t="str">
        <f>IFERROR(VLOOKUP(TableHandbook[[#This Row],[UDC]],TableOSEPSTEME[],7,FALSE),"")</f>
        <v/>
      </c>
    </row>
    <row r="57" spans="1:29" x14ac:dyDescent="0.25">
      <c r="A57" s="2" t="s">
        <v>81</v>
      </c>
      <c r="B57" s="3">
        <v>1</v>
      </c>
      <c r="C57" s="3" t="s">
        <v>458</v>
      </c>
      <c r="D57" s="2" t="s">
        <v>459</v>
      </c>
      <c r="E57" s="3">
        <v>25</v>
      </c>
      <c r="F57" s="237" t="s">
        <v>357</v>
      </c>
      <c r="G57" s="239" t="str">
        <f>IFERROR(IF(VLOOKUP(TableHandbook[[#This Row],[UDC]],TableAvailabilities[],2,FALSE)&gt;0,"Y",""),"")</f>
        <v>Y</v>
      </c>
      <c r="H57" s="239" t="str">
        <f>IFERROR(IF(VLOOKUP(TableHandbook[[#This Row],[UDC]],TableAvailabilities[],3,FALSE)&gt;0,"Y",""),"")</f>
        <v/>
      </c>
      <c r="I57" s="239" t="str">
        <f>IFERROR(IF(VLOOKUP(TableHandbook[[#This Row],[UDC]],TableAvailabilities[],4,FALSE)&gt;0,"Y",""),"")</f>
        <v>Y</v>
      </c>
      <c r="J57" s="239" t="str">
        <f>IFERROR(IF(VLOOKUP(TableHandbook[[#This Row],[UDC]],TableAvailabilities[],5,FALSE)&gt;0,"Y",""),"")</f>
        <v/>
      </c>
      <c r="K57" s="2"/>
      <c r="L57" s="242" t="str">
        <f>IFERROR(VLOOKUP(TableHandbook[[#This Row],[UDC]],TableOMTEACH1[],7,FALSE),"")</f>
        <v/>
      </c>
      <c r="M57" s="240" t="str">
        <f>IFERROR(VLOOKUP(TableHandbook[[#This Row],[UDC]],TableOUMPTCHEC[],7,FALSE),"")</f>
        <v>Core</v>
      </c>
      <c r="N57" s="240" t="str">
        <f>IFERROR(VLOOKUP(TableHandbook[[#This Row],[UDC]],TableOUMPTCHPE[],7,FALSE),"")</f>
        <v>Core</v>
      </c>
      <c r="O57" s="240" t="str">
        <f>IFERROR(VLOOKUP(TableHandbook[[#This Row],[UDC]],TableOUMPTCHSE[],7,FALSE),"")</f>
        <v/>
      </c>
      <c r="P57" s="242" t="str">
        <f>IFERROR(VLOOKUP(TableHandbook[[#This Row],[UDC]],TableOCTESOL1[],7,FALSE),"")</f>
        <v/>
      </c>
      <c r="Q57" s="240" t="str">
        <f>IFERROR(VLOOKUP(TableHandbook[[#This Row],[UDC]],TableOCTESOL[],7,FALSE),"")</f>
        <v/>
      </c>
      <c r="R57" s="240" t="str">
        <f>IFERROR(VLOOKUP(TableHandbook[[#This Row],[UDC]],TableOMAPLING[],7,FALSE),"")</f>
        <v/>
      </c>
      <c r="S57" s="242" t="str">
        <f>IFERROR(VLOOKUP(TableHandbook[[#This Row],[UDC]],TableOCEDHE1[],7,FALSE),"")</f>
        <v/>
      </c>
      <c r="T57" s="240" t="str">
        <f>IFERROR(VLOOKUP(TableHandbook[[#This Row],[UDC]],TableOCEDHE[],7,FALSE),"")</f>
        <v/>
      </c>
      <c r="U57" s="240" t="str">
        <f>IFERROR(VLOOKUP(TableHandbook[[#This Row],[UDC]],TableOCEDUCS1[],7,FALSE),"")</f>
        <v/>
      </c>
      <c r="V57" s="240" t="str">
        <f>IFERROR(VLOOKUP(TableHandbook[[#This Row],[UDC]],TableOCEDUC[],7,FALSE),"")</f>
        <v/>
      </c>
      <c r="W57" s="240" t="str">
        <f>IFERROR(VLOOKUP(TableHandbook[[#This Row],[UDC]],TableOGEDUC[],7,FALSE),"")</f>
        <v/>
      </c>
      <c r="X57" s="240" t="str">
        <f>IFERROR(VLOOKUP(TableHandbook[[#This Row],[UDC]],TableOUMPEDUPR[],7,FALSE),"")</f>
        <v>Core</v>
      </c>
      <c r="Y57" s="240" t="str">
        <f>IFERROR(VLOOKUP(TableHandbook[[#This Row],[UDC]],TableOUMPEDUSC[],7,FALSE),"")</f>
        <v/>
      </c>
      <c r="Z57" s="242" t="str">
        <f>IFERROR(VLOOKUP(TableHandbook[[#This Row],[UDC]],TableOMEDUC[],7,FALSE),"")</f>
        <v/>
      </c>
      <c r="AA57" s="240" t="str">
        <f>IFERROR(VLOOKUP(TableHandbook[[#This Row],[UDC]],TableOSEPCULIN[],7,FALSE),"")</f>
        <v/>
      </c>
      <c r="AB57" s="240" t="str">
        <f>IFERROR(VLOOKUP(TableHandbook[[#This Row],[UDC]],TableOSEPLNTCH[],7,FALSE),"")</f>
        <v/>
      </c>
      <c r="AC57" s="240" t="str">
        <f>IFERROR(VLOOKUP(TableHandbook[[#This Row],[UDC]],TableOSEPSTEME[],7,FALSE),"")</f>
        <v/>
      </c>
    </row>
    <row r="58" spans="1:29" x14ac:dyDescent="0.25">
      <c r="A58" s="2" t="s">
        <v>263</v>
      </c>
      <c r="B58" s="3">
        <v>1</v>
      </c>
      <c r="C58" s="3" t="s">
        <v>460</v>
      </c>
      <c r="D58" s="2" t="s">
        <v>461</v>
      </c>
      <c r="E58" s="3">
        <v>25</v>
      </c>
      <c r="F58" s="237" t="s">
        <v>357</v>
      </c>
      <c r="G58" s="239" t="str">
        <f>IFERROR(IF(VLOOKUP(TableHandbook[[#This Row],[UDC]],TableAvailabilities[],2,FALSE)&gt;0,"Y",""),"")</f>
        <v/>
      </c>
      <c r="H58" s="239" t="str">
        <f>IFERROR(IF(VLOOKUP(TableHandbook[[#This Row],[UDC]],TableAvailabilities[],3,FALSE)&gt;0,"Y",""),"")</f>
        <v>Y</v>
      </c>
      <c r="I58" s="239" t="str">
        <f>IFERROR(IF(VLOOKUP(TableHandbook[[#This Row],[UDC]],TableAvailabilities[],4,FALSE)&gt;0,"Y",""),"")</f>
        <v/>
      </c>
      <c r="J58" s="239" t="str">
        <f>IFERROR(IF(VLOOKUP(TableHandbook[[#This Row],[UDC]],TableAvailabilities[],5,FALSE)&gt;0,"Y",""),"")</f>
        <v>Y</v>
      </c>
      <c r="K58" s="2"/>
      <c r="L58" s="242" t="str">
        <f>IFERROR(VLOOKUP(TableHandbook[[#This Row],[UDC]],TableOMTEACH1[],7,FALSE),"")</f>
        <v/>
      </c>
      <c r="M58" s="240" t="str">
        <f>IFERROR(VLOOKUP(TableHandbook[[#This Row],[UDC]],TableOUMPTCHEC[],7,FALSE),"")</f>
        <v/>
      </c>
      <c r="N58" s="240" t="str">
        <f>IFERROR(VLOOKUP(TableHandbook[[#This Row],[UDC]],TableOUMPTCHPE[],7,FALSE),"")</f>
        <v/>
      </c>
      <c r="O58" s="240" t="str">
        <f>IFERROR(VLOOKUP(TableHandbook[[#This Row],[UDC]],TableOUMPTCHSE[],7,FALSE),"")</f>
        <v>Option</v>
      </c>
      <c r="P58" s="242" t="str">
        <f>IFERROR(VLOOKUP(TableHandbook[[#This Row],[UDC]],TableOCTESOL1[],7,FALSE),"")</f>
        <v/>
      </c>
      <c r="Q58" s="240" t="str">
        <f>IFERROR(VLOOKUP(TableHandbook[[#This Row],[UDC]],TableOCTESOL[],7,FALSE),"")</f>
        <v/>
      </c>
      <c r="R58" s="240" t="str">
        <f>IFERROR(VLOOKUP(TableHandbook[[#This Row],[UDC]],TableOMAPLING[],7,FALSE),"")</f>
        <v/>
      </c>
      <c r="S58" s="242" t="str">
        <f>IFERROR(VLOOKUP(TableHandbook[[#This Row],[UDC]],TableOCEDHE1[],7,FALSE),"")</f>
        <v/>
      </c>
      <c r="T58" s="240" t="str">
        <f>IFERROR(VLOOKUP(TableHandbook[[#This Row],[UDC]],TableOCEDHE[],7,FALSE),"")</f>
        <v/>
      </c>
      <c r="U58" s="240" t="str">
        <f>IFERROR(VLOOKUP(TableHandbook[[#This Row],[UDC]],TableOCEDUCS1[],7,FALSE),"")</f>
        <v>Option</v>
      </c>
      <c r="V58" s="240" t="str">
        <f>IFERROR(VLOOKUP(TableHandbook[[#This Row],[UDC]],TableOCEDUC[],7,FALSE),"")</f>
        <v>Option</v>
      </c>
      <c r="W58" s="240" t="str">
        <f>IFERROR(VLOOKUP(TableHandbook[[#This Row],[UDC]],TableOGEDUC[],7,FALSE),"")</f>
        <v/>
      </c>
      <c r="X58" s="240" t="str">
        <f>IFERROR(VLOOKUP(TableHandbook[[#This Row],[UDC]],TableOUMPEDUPR[],7,FALSE),"")</f>
        <v/>
      </c>
      <c r="Y58" s="240" t="str">
        <f>IFERROR(VLOOKUP(TableHandbook[[#This Row],[UDC]],TableOUMPEDUSC[],7,FALSE),"")</f>
        <v/>
      </c>
      <c r="Z58" s="242" t="str">
        <f>IFERROR(VLOOKUP(TableHandbook[[#This Row],[UDC]],TableOMEDUC[],7,FALSE),"")</f>
        <v/>
      </c>
      <c r="AA58" s="240" t="str">
        <f>IFERROR(VLOOKUP(TableHandbook[[#This Row],[UDC]],TableOSEPCULIN[],7,FALSE),"")</f>
        <v/>
      </c>
      <c r="AB58" s="240" t="str">
        <f>IFERROR(VLOOKUP(TableHandbook[[#This Row],[UDC]],TableOSEPLNTCH[],7,FALSE),"")</f>
        <v/>
      </c>
      <c r="AC58" s="240" t="str">
        <f>IFERROR(VLOOKUP(TableHandbook[[#This Row],[UDC]],TableOSEPSTEME[],7,FALSE),"")</f>
        <v/>
      </c>
    </row>
    <row r="59" spans="1:29" x14ac:dyDescent="0.25">
      <c r="A59" s="2" t="s">
        <v>170</v>
      </c>
      <c r="B59" s="3">
        <v>2</v>
      </c>
      <c r="C59" s="3" t="s">
        <v>462</v>
      </c>
      <c r="D59" s="2" t="s">
        <v>463</v>
      </c>
      <c r="E59" s="3">
        <v>25</v>
      </c>
      <c r="F59" s="237" t="s">
        <v>357</v>
      </c>
      <c r="G59" s="239" t="str">
        <f>IFERROR(IF(VLOOKUP(TableHandbook[[#This Row],[UDC]],TableAvailabilities[],2,FALSE)&gt;0,"Y",""),"")</f>
        <v/>
      </c>
      <c r="H59" s="239" t="str">
        <f>IFERROR(IF(VLOOKUP(TableHandbook[[#This Row],[UDC]],TableAvailabilities[],3,FALSE)&gt;0,"Y",""),"")</f>
        <v/>
      </c>
      <c r="I59" s="239" t="str">
        <f>IFERROR(IF(VLOOKUP(TableHandbook[[#This Row],[UDC]],TableAvailabilities[],4,FALSE)&gt;0,"Y",""),"")</f>
        <v>Y</v>
      </c>
      <c r="J59" s="239" t="str">
        <f>IFERROR(IF(VLOOKUP(TableHandbook[[#This Row],[UDC]],TableAvailabilities[],5,FALSE)&gt;0,"Y",""),"")</f>
        <v/>
      </c>
      <c r="K59" s="2"/>
      <c r="L59" s="242" t="str">
        <f>IFERROR(VLOOKUP(TableHandbook[[#This Row],[UDC]],TableOMTEACH1[],7,FALSE),"")</f>
        <v/>
      </c>
      <c r="M59" s="240" t="str">
        <f>IFERROR(VLOOKUP(TableHandbook[[#This Row],[UDC]],TableOUMPTCHEC[],7,FALSE),"")</f>
        <v/>
      </c>
      <c r="N59" s="240" t="str">
        <f>IFERROR(VLOOKUP(TableHandbook[[#This Row],[UDC]],TableOUMPTCHPE[],7,FALSE),"")</f>
        <v/>
      </c>
      <c r="O59" s="240" t="str">
        <f>IFERROR(VLOOKUP(TableHandbook[[#This Row],[UDC]],TableOUMPTCHSE[],7,FALSE),"")</f>
        <v/>
      </c>
      <c r="P59" s="242" t="str">
        <f>IFERROR(VLOOKUP(TableHandbook[[#This Row],[UDC]],TableOCTESOL1[],7,FALSE),"")</f>
        <v/>
      </c>
      <c r="Q59" s="240" t="str">
        <f>IFERROR(VLOOKUP(TableHandbook[[#This Row],[UDC]],TableOCTESOL[],7,FALSE),"")</f>
        <v/>
      </c>
      <c r="R59" s="240" t="str">
        <f>IFERROR(VLOOKUP(TableHandbook[[#This Row],[UDC]],TableOMAPLING[],7,FALSE),"")</f>
        <v>Core</v>
      </c>
      <c r="S59" s="242" t="str">
        <f>IFERROR(VLOOKUP(TableHandbook[[#This Row],[UDC]],TableOCEDHE1[],7,FALSE),"")</f>
        <v/>
      </c>
      <c r="T59" s="240" t="str">
        <f>IFERROR(VLOOKUP(TableHandbook[[#This Row],[UDC]],TableOCEDHE[],7,FALSE),"")</f>
        <v/>
      </c>
      <c r="U59" s="240" t="str">
        <f>IFERROR(VLOOKUP(TableHandbook[[#This Row],[UDC]],TableOCEDUCS1[],7,FALSE),"")</f>
        <v/>
      </c>
      <c r="V59" s="240" t="str">
        <f>IFERROR(VLOOKUP(TableHandbook[[#This Row],[UDC]],TableOCEDUC[],7,FALSE),"")</f>
        <v/>
      </c>
      <c r="W59" s="240" t="str">
        <f>IFERROR(VLOOKUP(TableHandbook[[#This Row],[UDC]],TableOGEDUC[],7,FALSE),"")</f>
        <v/>
      </c>
      <c r="X59" s="240" t="str">
        <f>IFERROR(VLOOKUP(TableHandbook[[#This Row],[UDC]],TableOUMPEDUPR[],7,FALSE),"")</f>
        <v/>
      </c>
      <c r="Y59" s="240" t="str">
        <f>IFERROR(VLOOKUP(TableHandbook[[#This Row],[UDC]],TableOUMPEDUSC[],7,FALSE),"")</f>
        <v/>
      </c>
      <c r="Z59" s="242" t="str">
        <f>IFERROR(VLOOKUP(TableHandbook[[#This Row],[UDC]],TableOMEDUC[],7,FALSE),"")</f>
        <v>Option</v>
      </c>
      <c r="AA59" s="240" t="str">
        <f>IFERROR(VLOOKUP(TableHandbook[[#This Row],[UDC]],TableOSEPCULIN[],7,FALSE),"")</f>
        <v>Core</v>
      </c>
      <c r="AB59" s="240" t="str">
        <f>IFERROR(VLOOKUP(TableHandbook[[#This Row],[UDC]],TableOSEPLNTCH[],7,FALSE),"")</f>
        <v/>
      </c>
      <c r="AC59" s="240" t="str">
        <f>IFERROR(VLOOKUP(TableHandbook[[#This Row],[UDC]],TableOSEPSTEME[],7,FALSE),"")</f>
        <v/>
      </c>
    </row>
    <row r="60" spans="1:29" x14ac:dyDescent="0.25">
      <c r="A60" s="2" t="s">
        <v>231</v>
      </c>
      <c r="B60" s="3">
        <v>1</v>
      </c>
      <c r="C60" s="3" t="s">
        <v>464</v>
      </c>
      <c r="D60" s="2" t="s">
        <v>465</v>
      </c>
      <c r="E60" s="3">
        <v>25</v>
      </c>
      <c r="F60" s="237" t="s">
        <v>357</v>
      </c>
      <c r="G60" s="239" t="str">
        <f>IFERROR(IF(VLOOKUP(TableHandbook[[#This Row],[UDC]],TableAvailabilities[],2,FALSE)&gt;0,"Y",""),"")</f>
        <v/>
      </c>
      <c r="H60" s="239" t="str">
        <f>IFERROR(IF(VLOOKUP(TableHandbook[[#This Row],[UDC]],TableAvailabilities[],3,FALSE)&gt;0,"Y",""),"")</f>
        <v>Y</v>
      </c>
      <c r="I60" s="239" t="str">
        <f>IFERROR(IF(VLOOKUP(TableHandbook[[#This Row],[UDC]],TableAvailabilities[],4,FALSE)&gt;0,"Y",""),"")</f>
        <v/>
      </c>
      <c r="J60" s="239" t="str">
        <f>IFERROR(IF(VLOOKUP(TableHandbook[[#This Row],[UDC]],TableAvailabilities[],5,FALSE)&gt;0,"Y",""),"")</f>
        <v>Y</v>
      </c>
      <c r="K60" s="2"/>
      <c r="L60" s="242" t="str">
        <f>IFERROR(VLOOKUP(TableHandbook[[#This Row],[UDC]],TableOMTEACH1[],7,FALSE),"")</f>
        <v/>
      </c>
      <c r="M60" s="240" t="str">
        <f>IFERROR(VLOOKUP(TableHandbook[[#This Row],[UDC]],TableOUMPTCHEC[],7,FALSE),"")</f>
        <v/>
      </c>
      <c r="N60" s="240" t="str">
        <f>IFERROR(VLOOKUP(TableHandbook[[#This Row],[UDC]],TableOUMPTCHPE[],7,FALSE),"")</f>
        <v/>
      </c>
      <c r="O60" s="240" t="str">
        <f>IFERROR(VLOOKUP(TableHandbook[[#This Row],[UDC]],TableOUMPTCHSE[],7,FALSE),"")</f>
        <v/>
      </c>
      <c r="P60" s="242" t="str">
        <f>IFERROR(VLOOKUP(TableHandbook[[#This Row],[UDC]],TableOCTESOL1[],7,FALSE),"")</f>
        <v/>
      </c>
      <c r="Q60" s="240" t="str">
        <f>IFERROR(VLOOKUP(TableHandbook[[#This Row],[UDC]],TableOCTESOL[],7,FALSE),"")</f>
        <v/>
      </c>
      <c r="R60" s="240" t="str">
        <f>IFERROR(VLOOKUP(TableHandbook[[#This Row],[UDC]],TableOMAPLING[],7,FALSE),"")</f>
        <v>Core</v>
      </c>
      <c r="S60" s="242" t="str">
        <f>IFERROR(VLOOKUP(TableHandbook[[#This Row],[UDC]],TableOCEDHE1[],7,FALSE),"")</f>
        <v/>
      </c>
      <c r="T60" s="240" t="str">
        <f>IFERROR(VLOOKUP(TableHandbook[[#This Row],[UDC]],TableOCEDHE[],7,FALSE),"")</f>
        <v/>
      </c>
      <c r="U60" s="240" t="str">
        <f>IFERROR(VLOOKUP(TableHandbook[[#This Row],[UDC]],TableOCEDUCS1[],7,FALSE),"")</f>
        <v/>
      </c>
      <c r="V60" s="240" t="str">
        <f>IFERROR(VLOOKUP(TableHandbook[[#This Row],[UDC]],TableOCEDUC[],7,FALSE),"")</f>
        <v/>
      </c>
      <c r="W60" s="240" t="str">
        <f>IFERROR(VLOOKUP(TableHandbook[[#This Row],[UDC]],TableOGEDUC[],7,FALSE),"")</f>
        <v/>
      </c>
      <c r="X60" s="240" t="str">
        <f>IFERROR(VLOOKUP(TableHandbook[[#This Row],[UDC]],TableOUMPEDUPR[],7,FALSE),"")</f>
        <v/>
      </c>
      <c r="Y60" s="240" t="str">
        <f>IFERROR(VLOOKUP(TableHandbook[[#This Row],[UDC]],TableOUMPEDUSC[],7,FALSE),"")</f>
        <v/>
      </c>
      <c r="Z60" s="242" t="str">
        <f>IFERROR(VLOOKUP(TableHandbook[[#This Row],[UDC]],TableOMEDUC[],7,FALSE),"")</f>
        <v/>
      </c>
      <c r="AA60" s="240" t="str">
        <f>IFERROR(VLOOKUP(TableHandbook[[#This Row],[UDC]],TableOSEPCULIN[],7,FALSE),"")</f>
        <v/>
      </c>
      <c r="AB60" s="240" t="str">
        <f>IFERROR(VLOOKUP(TableHandbook[[#This Row],[UDC]],TableOSEPLNTCH[],7,FALSE),"")</f>
        <v/>
      </c>
      <c r="AC60" s="240" t="str">
        <f>IFERROR(VLOOKUP(TableHandbook[[#This Row],[UDC]],TableOSEPSTEME[],7,FALSE),"")</f>
        <v/>
      </c>
    </row>
    <row r="61" spans="1:29" x14ac:dyDescent="0.25">
      <c r="A61" s="2" t="s">
        <v>162</v>
      </c>
      <c r="B61" s="3">
        <v>2</v>
      </c>
      <c r="C61" s="3" t="s">
        <v>466</v>
      </c>
      <c r="D61" s="2" t="s">
        <v>467</v>
      </c>
      <c r="E61" s="3">
        <v>25</v>
      </c>
      <c r="F61" s="237" t="s">
        <v>357</v>
      </c>
      <c r="G61" s="239" t="str">
        <f>IFERROR(IF(VLOOKUP(TableHandbook[[#This Row],[UDC]],TableAvailabilities[],2,FALSE)&gt;0,"Y",""),"")</f>
        <v>Y</v>
      </c>
      <c r="H61" s="239" t="str">
        <f>IFERROR(IF(VLOOKUP(TableHandbook[[#This Row],[UDC]],TableAvailabilities[],3,FALSE)&gt;0,"Y",""),"")</f>
        <v/>
      </c>
      <c r="I61" s="239" t="str">
        <f>IFERROR(IF(VLOOKUP(TableHandbook[[#This Row],[UDC]],TableAvailabilities[],4,FALSE)&gt;0,"Y",""),"")</f>
        <v>Y</v>
      </c>
      <c r="J61" s="239" t="str">
        <f>IFERROR(IF(VLOOKUP(TableHandbook[[#This Row],[UDC]],TableAvailabilities[],5,FALSE)&gt;0,"Y",""),"")</f>
        <v/>
      </c>
      <c r="K61" s="2"/>
      <c r="L61" s="242" t="str">
        <f>IFERROR(VLOOKUP(TableHandbook[[#This Row],[UDC]],TableOMTEACH1[],7,FALSE),"")</f>
        <v/>
      </c>
      <c r="M61" s="240" t="str">
        <f>IFERROR(VLOOKUP(TableHandbook[[#This Row],[UDC]],TableOUMPTCHEC[],7,FALSE),"")</f>
        <v/>
      </c>
      <c r="N61" s="240" t="str">
        <f>IFERROR(VLOOKUP(TableHandbook[[#This Row],[UDC]],TableOUMPTCHPE[],7,FALSE),"")</f>
        <v/>
      </c>
      <c r="O61" s="240" t="str">
        <f>IFERROR(VLOOKUP(TableHandbook[[#This Row],[UDC]],TableOUMPTCHSE[],7,FALSE),"")</f>
        <v/>
      </c>
      <c r="P61" s="242" t="str">
        <f>IFERROR(VLOOKUP(TableHandbook[[#This Row],[UDC]],TableOCTESOL1[],7,FALSE),"")</f>
        <v/>
      </c>
      <c r="Q61" s="240" t="str">
        <f>IFERROR(VLOOKUP(TableHandbook[[#This Row],[UDC]],TableOCTESOL[],7,FALSE),"")</f>
        <v/>
      </c>
      <c r="R61" s="240" t="str">
        <f>IFERROR(VLOOKUP(TableHandbook[[#This Row],[UDC]],TableOMAPLING[],7,FALSE),"")</f>
        <v/>
      </c>
      <c r="S61" s="242" t="str">
        <f>IFERROR(VLOOKUP(TableHandbook[[#This Row],[UDC]],TableOCEDHE1[],7,FALSE),"")</f>
        <v/>
      </c>
      <c r="T61" s="240" t="str">
        <f>IFERROR(VLOOKUP(TableHandbook[[#This Row],[UDC]],TableOCEDHE[],7,FALSE),"")</f>
        <v/>
      </c>
      <c r="U61" s="240" t="str">
        <f>IFERROR(VLOOKUP(TableHandbook[[#This Row],[UDC]],TableOCEDUCS1[],7,FALSE),"")</f>
        <v/>
      </c>
      <c r="V61" s="240" t="str">
        <f>IFERROR(VLOOKUP(TableHandbook[[#This Row],[UDC]],TableOCEDUC[],7,FALSE),"")</f>
        <v/>
      </c>
      <c r="W61" s="240" t="str">
        <f>IFERROR(VLOOKUP(TableHandbook[[#This Row],[UDC]],TableOGEDUC[],7,FALSE),"")</f>
        <v/>
      </c>
      <c r="X61" s="240" t="str">
        <f>IFERROR(VLOOKUP(TableHandbook[[#This Row],[UDC]],TableOUMPEDUPR[],7,FALSE),"")</f>
        <v/>
      </c>
      <c r="Y61" s="240" t="str">
        <f>IFERROR(VLOOKUP(TableHandbook[[#This Row],[UDC]],TableOUMPEDUSC[],7,FALSE),"")</f>
        <v/>
      </c>
      <c r="Z61" s="242" t="str">
        <f>IFERROR(VLOOKUP(TableHandbook[[#This Row],[UDC]],TableOMEDUC[],7,FALSE),"")</f>
        <v>Core</v>
      </c>
      <c r="AA61" s="240" t="str">
        <f>IFERROR(VLOOKUP(TableHandbook[[#This Row],[UDC]],TableOSEPCULIN[],7,FALSE),"")</f>
        <v/>
      </c>
      <c r="AB61" s="240" t="str">
        <f>IFERROR(VLOOKUP(TableHandbook[[#This Row],[UDC]],TableOSEPLNTCH[],7,FALSE),"")</f>
        <v/>
      </c>
      <c r="AC61" s="240" t="str">
        <f>IFERROR(VLOOKUP(TableHandbook[[#This Row],[UDC]],TableOSEPSTEME[],7,FALSE),"")</f>
        <v/>
      </c>
    </row>
    <row r="62" spans="1:29" x14ac:dyDescent="0.25">
      <c r="A62" s="2" t="s">
        <v>178</v>
      </c>
      <c r="B62" s="3">
        <v>2</v>
      </c>
      <c r="C62" s="3" t="s">
        <v>468</v>
      </c>
      <c r="D62" s="2" t="s">
        <v>469</v>
      </c>
      <c r="E62" s="3">
        <v>50</v>
      </c>
      <c r="F62" s="275" t="s">
        <v>470</v>
      </c>
      <c r="G62" s="239" t="str">
        <f>IFERROR(IF(VLOOKUP(TableHandbook[[#This Row],[UDC]],TableAvailabilities[],2,FALSE)&gt;0,"Y",""),"")</f>
        <v/>
      </c>
      <c r="H62" s="239" t="str">
        <f>IFERROR(IF(VLOOKUP(TableHandbook[[#This Row],[UDC]],TableAvailabilities[],3,FALSE)&gt;0,"Y",""),"")</f>
        <v>Y</v>
      </c>
      <c r="I62" s="239" t="str">
        <f>IFERROR(IF(VLOOKUP(TableHandbook[[#This Row],[UDC]],TableAvailabilities[],4,FALSE)&gt;0,"Y",""),"")</f>
        <v/>
      </c>
      <c r="J62" s="239" t="str">
        <f>IFERROR(IF(VLOOKUP(TableHandbook[[#This Row],[UDC]],TableAvailabilities[],5,FALSE)&gt;0,"Y",""),"")</f>
        <v>Y</v>
      </c>
      <c r="K62" s="2"/>
      <c r="L62" s="242" t="str">
        <f>IFERROR(VLOOKUP(TableHandbook[[#This Row],[UDC]],TableOMTEACH1[],7,FALSE),"")</f>
        <v/>
      </c>
      <c r="M62" s="240" t="str">
        <f>IFERROR(VLOOKUP(TableHandbook[[#This Row],[UDC]],TableOUMPTCHEC[],7,FALSE),"")</f>
        <v/>
      </c>
      <c r="N62" s="240" t="str">
        <f>IFERROR(VLOOKUP(TableHandbook[[#This Row],[UDC]],TableOUMPTCHPE[],7,FALSE),"")</f>
        <v/>
      </c>
      <c r="O62" s="240" t="str">
        <f>IFERROR(VLOOKUP(TableHandbook[[#This Row],[UDC]],TableOUMPTCHSE[],7,FALSE),"")</f>
        <v/>
      </c>
      <c r="P62" s="242" t="str">
        <f>IFERROR(VLOOKUP(TableHandbook[[#This Row],[UDC]],TableOCTESOL1[],7,FALSE),"")</f>
        <v/>
      </c>
      <c r="Q62" s="240" t="str">
        <f>IFERROR(VLOOKUP(TableHandbook[[#This Row],[UDC]],TableOCTESOL[],7,FALSE),"")</f>
        <v/>
      </c>
      <c r="R62" s="240" t="str">
        <f>IFERROR(VLOOKUP(TableHandbook[[#This Row],[UDC]],TableOMAPLING[],7,FALSE),"")</f>
        <v>Core</v>
      </c>
      <c r="S62" s="242" t="str">
        <f>IFERROR(VLOOKUP(TableHandbook[[#This Row],[UDC]],TableOCEDHE1[],7,FALSE),"")</f>
        <v/>
      </c>
      <c r="T62" s="240" t="str">
        <f>IFERROR(VLOOKUP(TableHandbook[[#This Row],[UDC]],TableOCEDHE[],7,FALSE),"")</f>
        <v/>
      </c>
      <c r="U62" s="240" t="str">
        <f>IFERROR(VLOOKUP(TableHandbook[[#This Row],[UDC]],TableOCEDUCS1[],7,FALSE),"")</f>
        <v/>
      </c>
      <c r="V62" s="240" t="str">
        <f>IFERROR(VLOOKUP(TableHandbook[[#This Row],[UDC]],TableOCEDUC[],7,FALSE),"")</f>
        <v/>
      </c>
      <c r="W62" s="240" t="str">
        <f>IFERROR(VLOOKUP(TableHandbook[[#This Row],[UDC]],TableOGEDUC[],7,FALSE),"")</f>
        <v/>
      </c>
      <c r="X62" s="240" t="str">
        <f>IFERROR(VLOOKUP(TableHandbook[[#This Row],[UDC]],TableOUMPEDUPR[],7,FALSE),"")</f>
        <v/>
      </c>
      <c r="Y62" s="240" t="str">
        <f>IFERROR(VLOOKUP(TableHandbook[[#This Row],[UDC]],TableOUMPEDUSC[],7,FALSE),"")</f>
        <v/>
      </c>
      <c r="Z62" s="242" t="str">
        <f>IFERROR(VLOOKUP(TableHandbook[[#This Row],[UDC]],TableOMEDUC[],7,FALSE),"")</f>
        <v>Core</v>
      </c>
      <c r="AA62" s="240" t="str">
        <f>IFERROR(VLOOKUP(TableHandbook[[#This Row],[UDC]],TableOSEPCULIN[],7,FALSE),"")</f>
        <v/>
      </c>
      <c r="AB62" s="240" t="str">
        <f>IFERROR(VLOOKUP(TableHandbook[[#This Row],[UDC]],TableOSEPLNTCH[],7,FALSE),"")</f>
        <v/>
      </c>
      <c r="AC62" s="240" t="str">
        <f>IFERROR(VLOOKUP(TableHandbook[[#This Row],[UDC]],TableOSEPSTEME[],7,FALSE),"")</f>
        <v/>
      </c>
    </row>
    <row r="63" spans="1:29" x14ac:dyDescent="0.25">
      <c r="A63" s="2" t="s">
        <v>226</v>
      </c>
      <c r="B63" s="3">
        <v>1</v>
      </c>
      <c r="C63" s="3" t="s">
        <v>471</v>
      </c>
      <c r="D63" s="2" t="s">
        <v>472</v>
      </c>
      <c r="E63" s="3">
        <v>25</v>
      </c>
      <c r="F63" s="237" t="s">
        <v>357</v>
      </c>
      <c r="G63" s="239" t="str">
        <f>IFERROR(IF(VLOOKUP(TableHandbook[[#This Row],[UDC]],TableAvailabilities[],2,FALSE)&gt;0,"Y",""),"")</f>
        <v/>
      </c>
      <c r="H63" s="239" t="str">
        <f>IFERROR(IF(VLOOKUP(TableHandbook[[#This Row],[UDC]],TableAvailabilities[],3,FALSE)&gt;0,"Y",""),"")</f>
        <v>Y</v>
      </c>
      <c r="I63" s="239" t="str">
        <f>IFERROR(IF(VLOOKUP(TableHandbook[[#This Row],[UDC]],TableAvailabilities[],4,FALSE)&gt;0,"Y",""),"")</f>
        <v/>
      </c>
      <c r="J63" s="239" t="str">
        <f>IFERROR(IF(VLOOKUP(TableHandbook[[#This Row],[UDC]],TableAvailabilities[],5,FALSE)&gt;0,"Y",""),"")</f>
        <v>Y</v>
      </c>
      <c r="K63" s="2"/>
      <c r="L63" s="242" t="str">
        <f>IFERROR(VLOOKUP(TableHandbook[[#This Row],[UDC]],TableOMTEACH1[],7,FALSE),"")</f>
        <v/>
      </c>
      <c r="M63" s="240" t="str">
        <f>IFERROR(VLOOKUP(TableHandbook[[#This Row],[UDC]],TableOUMPTCHEC[],7,FALSE),"")</f>
        <v/>
      </c>
      <c r="N63" s="240" t="str">
        <f>IFERROR(VLOOKUP(TableHandbook[[#This Row],[UDC]],TableOUMPTCHPE[],7,FALSE),"")</f>
        <v/>
      </c>
      <c r="O63" s="240" t="str">
        <f>IFERROR(VLOOKUP(TableHandbook[[#This Row],[UDC]],TableOUMPTCHSE[],7,FALSE),"")</f>
        <v/>
      </c>
      <c r="P63" s="242" t="str">
        <f>IFERROR(VLOOKUP(TableHandbook[[#This Row],[UDC]],TableOCTESOL1[],7,FALSE),"")</f>
        <v/>
      </c>
      <c r="Q63" s="240" t="str">
        <f>IFERROR(VLOOKUP(TableHandbook[[#This Row],[UDC]],TableOCTESOL[],7,FALSE),"")</f>
        <v/>
      </c>
      <c r="R63" s="240" t="str">
        <f>IFERROR(VLOOKUP(TableHandbook[[#This Row],[UDC]],TableOMAPLING[],7,FALSE),"")</f>
        <v>Core</v>
      </c>
      <c r="S63" s="242" t="str">
        <f>IFERROR(VLOOKUP(TableHandbook[[#This Row],[UDC]],TableOCEDHE1[],7,FALSE),"")</f>
        <v/>
      </c>
      <c r="T63" s="240" t="str">
        <f>IFERROR(VLOOKUP(TableHandbook[[#This Row],[UDC]],TableOCEDHE[],7,FALSE),"")</f>
        <v/>
      </c>
      <c r="U63" s="240" t="str">
        <f>IFERROR(VLOOKUP(TableHandbook[[#This Row],[UDC]],TableOCEDUCS1[],7,FALSE),"")</f>
        <v/>
      </c>
      <c r="V63" s="240" t="str">
        <f>IFERROR(VLOOKUP(TableHandbook[[#This Row],[UDC]],TableOCEDUC[],7,FALSE),"")</f>
        <v/>
      </c>
      <c r="W63" s="240" t="str">
        <f>IFERROR(VLOOKUP(TableHandbook[[#This Row],[UDC]],TableOGEDUC[],7,FALSE),"")</f>
        <v/>
      </c>
      <c r="X63" s="240" t="str">
        <f>IFERROR(VLOOKUP(TableHandbook[[#This Row],[UDC]],TableOUMPEDUPR[],7,FALSE),"")</f>
        <v/>
      </c>
      <c r="Y63" s="240" t="str">
        <f>IFERROR(VLOOKUP(TableHandbook[[#This Row],[UDC]],TableOUMPEDUSC[],7,FALSE),"")</f>
        <v/>
      </c>
      <c r="Z63" s="242" t="str">
        <f>IFERROR(VLOOKUP(TableHandbook[[#This Row],[UDC]],TableOMEDUC[],7,FALSE),"")</f>
        <v/>
      </c>
      <c r="AA63" s="240" t="str">
        <f>IFERROR(VLOOKUP(TableHandbook[[#This Row],[UDC]],TableOSEPCULIN[],7,FALSE),"")</f>
        <v/>
      </c>
      <c r="AB63" s="240" t="str">
        <f>IFERROR(VLOOKUP(TableHandbook[[#This Row],[UDC]],TableOSEPLNTCH[],7,FALSE),"")</f>
        <v/>
      </c>
      <c r="AC63" s="240" t="str">
        <f>IFERROR(VLOOKUP(TableHandbook[[#This Row],[UDC]],TableOSEPSTEME[],7,FALSE),"")</f>
        <v/>
      </c>
    </row>
    <row r="64" spans="1:29" x14ac:dyDescent="0.25">
      <c r="A64" s="2" t="s">
        <v>225</v>
      </c>
      <c r="B64" s="3">
        <v>1</v>
      </c>
      <c r="C64" s="3" t="s">
        <v>473</v>
      </c>
      <c r="D64" s="2" t="s">
        <v>474</v>
      </c>
      <c r="E64" s="3">
        <v>25</v>
      </c>
      <c r="F64" s="237" t="s">
        <v>357</v>
      </c>
      <c r="G64" s="239" t="str">
        <f>IFERROR(IF(VLOOKUP(TableHandbook[[#This Row],[UDC]],TableAvailabilities[],2,FALSE)&gt;0,"Y",""),"")</f>
        <v>Y</v>
      </c>
      <c r="H64" s="239" t="str">
        <f>IFERROR(IF(VLOOKUP(TableHandbook[[#This Row],[UDC]],TableAvailabilities[],3,FALSE)&gt;0,"Y",""),"")</f>
        <v/>
      </c>
      <c r="I64" s="239" t="str">
        <f>IFERROR(IF(VLOOKUP(TableHandbook[[#This Row],[UDC]],TableAvailabilities[],4,FALSE)&gt;0,"Y",""),"")</f>
        <v>Y</v>
      </c>
      <c r="J64" s="239" t="str">
        <f>IFERROR(IF(VLOOKUP(TableHandbook[[#This Row],[UDC]],TableAvailabilities[],5,FALSE)&gt;0,"Y",""),"")</f>
        <v/>
      </c>
      <c r="K64" s="2"/>
      <c r="L64" s="242" t="str">
        <f>IFERROR(VLOOKUP(TableHandbook[[#This Row],[UDC]],TableOMTEACH1[],7,FALSE),"")</f>
        <v/>
      </c>
      <c r="M64" s="240" t="str">
        <f>IFERROR(VLOOKUP(TableHandbook[[#This Row],[UDC]],TableOUMPTCHEC[],7,FALSE),"")</f>
        <v/>
      </c>
      <c r="N64" s="240" t="str">
        <f>IFERROR(VLOOKUP(TableHandbook[[#This Row],[UDC]],TableOUMPTCHPE[],7,FALSE),"")</f>
        <v/>
      </c>
      <c r="O64" s="240" t="str">
        <f>IFERROR(VLOOKUP(TableHandbook[[#This Row],[UDC]],TableOUMPTCHSE[],7,FALSE),"")</f>
        <v/>
      </c>
      <c r="P64" s="242" t="str">
        <f>IFERROR(VLOOKUP(TableHandbook[[#This Row],[UDC]],TableOCTESOL1[],7,FALSE),"")</f>
        <v/>
      </c>
      <c r="Q64" s="240" t="str">
        <f>IFERROR(VLOOKUP(TableHandbook[[#This Row],[UDC]],TableOCTESOL[],7,FALSE),"")</f>
        <v/>
      </c>
      <c r="R64" s="240" t="str">
        <f>IFERROR(VLOOKUP(TableHandbook[[#This Row],[UDC]],TableOMAPLING[],7,FALSE),"")</f>
        <v>Core</v>
      </c>
      <c r="S64" s="242" t="str">
        <f>IFERROR(VLOOKUP(TableHandbook[[#This Row],[UDC]],TableOCEDHE1[],7,FALSE),"")</f>
        <v/>
      </c>
      <c r="T64" s="240" t="str">
        <f>IFERROR(VLOOKUP(TableHandbook[[#This Row],[UDC]],TableOCEDHE[],7,FALSE),"")</f>
        <v/>
      </c>
      <c r="U64" s="240" t="str">
        <f>IFERROR(VLOOKUP(TableHandbook[[#This Row],[UDC]],TableOCEDUCS1[],7,FALSE),"")</f>
        <v/>
      </c>
      <c r="V64" s="240" t="str">
        <f>IFERROR(VLOOKUP(TableHandbook[[#This Row],[UDC]],TableOCEDUC[],7,FALSE),"")</f>
        <v/>
      </c>
      <c r="W64" s="240" t="str">
        <f>IFERROR(VLOOKUP(TableHandbook[[#This Row],[UDC]],TableOGEDUC[],7,FALSE),"")</f>
        <v/>
      </c>
      <c r="X64" s="240" t="str">
        <f>IFERROR(VLOOKUP(TableHandbook[[#This Row],[UDC]],TableOUMPEDUPR[],7,FALSE),"")</f>
        <v/>
      </c>
      <c r="Y64" s="240" t="str">
        <f>IFERROR(VLOOKUP(TableHandbook[[#This Row],[UDC]],TableOUMPEDUSC[],7,FALSE),"")</f>
        <v/>
      </c>
      <c r="Z64" s="242" t="str">
        <f>IFERROR(VLOOKUP(TableHandbook[[#This Row],[UDC]],TableOMEDUC[],7,FALSE),"")</f>
        <v/>
      </c>
      <c r="AA64" s="240" t="str">
        <f>IFERROR(VLOOKUP(TableHandbook[[#This Row],[UDC]],TableOSEPCULIN[],7,FALSE),"")</f>
        <v/>
      </c>
      <c r="AB64" s="240" t="str">
        <f>IFERROR(VLOOKUP(TableHandbook[[#This Row],[UDC]],TableOSEPLNTCH[],7,FALSE),"")</f>
        <v/>
      </c>
      <c r="AC64" s="240" t="str">
        <f>IFERROR(VLOOKUP(TableHandbook[[#This Row],[UDC]],TableOSEPSTEME[],7,FALSE),"")</f>
        <v/>
      </c>
    </row>
    <row r="65" spans="1:29" x14ac:dyDescent="0.25">
      <c r="A65" s="2" t="s">
        <v>164</v>
      </c>
      <c r="B65" s="3">
        <v>1</v>
      </c>
      <c r="C65" s="3" t="s">
        <v>475</v>
      </c>
      <c r="D65" s="2" t="s">
        <v>476</v>
      </c>
      <c r="E65" s="3">
        <v>25</v>
      </c>
      <c r="F65" s="237" t="s">
        <v>357</v>
      </c>
      <c r="G65" s="239" t="str">
        <f>IFERROR(IF(VLOOKUP(TableHandbook[[#This Row],[UDC]],TableAvailabilities[],2,FALSE)&gt;0,"Y",""),"")</f>
        <v/>
      </c>
      <c r="H65" s="239" t="str">
        <f>IFERROR(IF(VLOOKUP(TableHandbook[[#This Row],[UDC]],TableAvailabilities[],3,FALSE)&gt;0,"Y",""),"")</f>
        <v>Y</v>
      </c>
      <c r="I65" s="239" t="str">
        <f>IFERROR(IF(VLOOKUP(TableHandbook[[#This Row],[UDC]],TableAvailabilities[],4,FALSE)&gt;0,"Y",""),"")</f>
        <v/>
      </c>
      <c r="J65" s="239" t="str">
        <f>IFERROR(IF(VLOOKUP(TableHandbook[[#This Row],[UDC]],TableAvailabilities[],5,FALSE)&gt;0,"Y",""),"")</f>
        <v>Y</v>
      </c>
      <c r="K65" s="2"/>
      <c r="L65" s="242" t="str">
        <f>IFERROR(VLOOKUP(TableHandbook[[#This Row],[UDC]],TableOMTEACH1[],7,FALSE),"")</f>
        <v/>
      </c>
      <c r="M65" s="240" t="str">
        <f>IFERROR(VLOOKUP(TableHandbook[[#This Row],[UDC]],TableOUMPTCHEC[],7,FALSE),"")</f>
        <v/>
      </c>
      <c r="N65" s="240" t="str">
        <f>IFERROR(VLOOKUP(TableHandbook[[#This Row],[UDC]],TableOUMPTCHPE[],7,FALSE),"")</f>
        <v/>
      </c>
      <c r="O65" s="240" t="str">
        <f>IFERROR(VLOOKUP(TableHandbook[[#This Row],[UDC]],TableOUMPTCHSE[],7,FALSE),"")</f>
        <v/>
      </c>
      <c r="P65" s="242" t="str">
        <f>IFERROR(VLOOKUP(TableHandbook[[#This Row],[UDC]],TableOCTESOL1[],7,FALSE),"")</f>
        <v/>
      </c>
      <c r="Q65" s="240" t="str">
        <f>IFERROR(VLOOKUP(TableHandbook[[#This Row],[UDC]],TableOCTESOL[],7,FALSE),"")</f>
        <v/>
      </c>
      <c r="R65" s="240" t="str">
        <f>IFERROR(VLOOKUP(TableHandbook[[#This Row],[UDC]],TableOMAPLING[],7,FALSE),"")</f>
        <v/>
      </c>
      <c r="S65" s="242" t="str">
        <f>IFERROR(VLOOKUP(TableHandbook[[#This Row],[UDC]],TableOCEDHE1[],7,FALSE),"")</f>
        <v/>
      </c>
      <c r="T65" s="240" t="str">
        <f>IFERROR(VLOOKUP(TableHandbook[[#This Row],[UDC]],TableOCEDHE[],7,FALSE),"")</f>
        <v/>
      </c>
      <c r="U65" s="240" t="str">
        <f>IFERROR(VLOOKUP(TableHandbook[[#This Row],[UDC]],TableOCEDUCS1[],7,FALSE),"")</f>
        <v/>
      </c>
      <c r="V65" s="240" t="str">
        <f>IFERROR(VLOOKUP(TableHandbook[[#This Row],[UDC]],TableOCEDUC[],7,FALSE),"")</f>
        <v/>
      </c>
      <c r="W65" s="240" t="str">
        <f>IFERROR(VLOOKUP(TableHandbook[[#This Row],[UDC]],TableOGEDUC[],7,FALSE),"")</f>
        <v/>
      </c>
      <c r="X65" s="240" t="str">
        <f>IFERROR(VLOOKUP(TableHandbook[[#This Row],[UDC]],TableOUMPEDUPR[],7,FALSE),"")</f>
        <v/>
      </c>
      <c r="Y65" s="240" t="str">
        <f>IFERROR(VLOOKUP(TableHandbook[[#This Row],[UDC]],TableOUMPEDUSC[],7,FALSE),"")</f>
        <v/>
      </c>
      <c r="Z65" s="242" t="str">
        <f>IFERROR(VLOOKUP(TableHandbook[[#This Row],[UDC]],TableOMEDUC[],7,FALSE),"")</f>
        <v>Core</v>
      </c>
      <c r="AA65" s="240" t="str">
        <f>IFERROR(VLOOKUP(TableHandbook[[#This Row],[UDC]],TableOSEPCULIN[],7,FALSE),"")</f>
        <v/>
      </c>
      <c r="AB65" s="240" t="str">
        <f>IFERROR(VLOOKUP(TableHandbook[[#This Row],[UDC]],TableOSEPLNTCH[],7,FALSE),"")</f>
        <v/>
      </c>
      <c r="AC65" s="240" t="str">
        <f>IFERROR(VLOOKUP(TableHandbook[[#This Row],[UDC]],TableOSEPSTEME[],7,FALSE),"")</f>
        <v/>
      </c>
    </row>
    <row r="66" spans="1:29" x14ac:dyDescent="0.25">
      <c r="A66" s="2" t="s">
        <v>174</v>
      </c>
      <c r="B66" s="3">
        <v>1</v>
      </c>
      <c r="C66" s="3" t="s">
        <v>477</v>
      </c>
      <c r="D66" s="2" t="s">
        <v>478</v>
      </c>
      <c r="E66" s="3">
        <v>25</v>
      </c>
      <c r="F66" s="237" t="s">
        <v>357</v>
      </c>
      <c r="G66" s="239" t="str">
        <f>IFERROR(IF(VLOOKUP(TableHandbook[[#This Row],[UDC]],TableAvailabilities[],2,FALSE)&gt;0,"Y",""),"")</f>
        <v/>
      </c>
      <c r="H66" s="239" t="str">
        <f>IFERROR(IF(VLOOKUP(TableHandbook[[#This Row],[UDC]],TableAvailabilities[],3,FALSE)&gt;0,"Y",""),"")</f>
        <v/>
      </c>
      <c r="I66" s="239" t="str">
        <f>IFERROR(IF(VLOOKUP(TableHandbook[[#This Row],[UDC]],TableAvailabilities[],4,FALSE)&gt;0,"Y",""),"")</f>
        <v>Y</v>
      </c>
      <c r="J66" s="239" t="str">
        <f>IFERROR(IF(VLOOKUP(TableHandbook[[#This Row],[UDC]],TableAvailabilities[],5,FALSE)&gt;0,"Y",""),"")</f>
        <v/>
      </c>
      <c r="K66" s="2"/>
      <c r="L66" s="242" t="str">
        <f>IFERROR(VLOOKUP(TableHandbook[[#This Row],[UDC]],TableOMTEACH1[],7,FALSE),"")</f>
        <v/>
      </c>
      <c r="M66" s="240" t="str">
        <f>IFERROR(VLOOKUP(TableHandbook[[#This Row],[UDC]],TableOUMPTCHEC[],7,FALSE),"")</f>
        <v/>
      </c>
      <c r="N66" s="240" t="str">
        <f>IFERROR(VLOOKUP(TableHandbook[[#This Row],[UDC]],TableOUMPTCHPE[],7,FALSE),"")</f>
        <v/>
      </c>
      <c r="O66" s="240" t="str">
        <f>IFERROR(VLOOKUP(TableHandbook[[#This Row],[UDC]],TableOUMPTCHSE[],7,FALSE),"")</f>
        <v/>
      </c>
      <c r="P66" s="242" t="str">
        <f>IFERROR(VLOOKUP(TableHandbook[[#This Row],[UDC]],TableOCTESOL1[],7,FALSE),"")</f>
        <v/>
      </c>
      <c r="Q66" s="240" t="str">
        <f>IFERROR(VLOOKUP(TableHandbook[[#This Row],[UDC]],TableOCTESOL[],7,FALSE),"")</f>
        <v/>
      </c>
      <c r="R66" s="240" t="str">
        <f>IFERROR(VLOOKUP(TableHandbook[[#This Row],[UDC]],TableOMAPLING[],7,FALSE),"")</f>
        <v/>
      </c>
      <c r="S66" s="242" t="str">
        <f>IFERROR(VLOOKUP(TableHandbook[[#This Row],[UDC]],TableOCEDHE1[],7,FALSE),"")</f>
        <v/>
      </c>
      <c r="T66" s="240" t="str">
        <f>IFERROR(VLOOKUP(TableHandbook[[#This Row],[UDC]],TableOCEDHE[],7,FALSE),"")</f>
        <v/>
      </c>
      <c r="U66" s="240" t="str">
        <f>IFERROR(VLOOKUP(TableHandbook[[#This Row],[UDC]],TableOCEDUCS1[],7,FALSE),"")</f>
        <v/>
      </c>
      <c r="V66" s="240" t="str">
        <f>IFERROR(VLOOKUP(TableHandbook[[#This Row],[UDC]],TableOCEDUC[],7,FALSE),"")</f>
        <v/>
      </c>
      <c r="W66" s="240" t="str">
        <f>IFERROR(VLOOKUP(TableHandbook[[#This Row],[UDC]],TableOGEDUC[],7,FALSE),"")</f>
        <v/>
      </c>
      <c r="X66" s="240" t="str">
        <f>IFERROR(VLOOKUP(TableHandbook[[#This Row],[UDC]],TableOUMPEDUPR[],7,FALSE),"")</f>
        <v/>
      </c>
      <c r="Y66" s="240" t="str">
        <f>IFERROR(VLOOKUP(TableHandbook[[#This Row],[UDC]],TableOUMPEDUSC[],7,FALSE),"")</f>
        <v/>
      </c>
      <c r="Z66" s="242" t="str">
        <f>IFERROR(VLOOKUP(TableHandbook[[#This Row],[UDC]],TableOMEDUC[],7,FALSE),"")</f>
        <v>Option</v>
      </c>
      <c r="AA66" s="240" t="str">
        <f>IFERROR(VLOOKUP(TableHandbook[[#This Row],[UDC]],TableOSEPCULIN[],7,FALSE),"")</f>
        <v/>
      </c>
      <c r="AB66" s="240" t="str">
        <f>IFERROR(VLOOKUP(TableHandbook[[#This Row],[UDC]],TableOSEPLNTCH[],7,FALSE),"")</f>
        <v/>
      </c>
      <c r="AC66" s="240" t="str">
        <f>IFERROR(VLOOKUP(TableHandbook[[#This Row],[UDC]],TableOSEPSTEME[],7,FALSE),"")</f>
        <v>Core</v>
      </c>
    </row>
    <row r="67" spans="1:29" x14ac:dyDescent="0.25">
      <c r="A67" s="2" t="s">
        <v>180</v>
      </c>
      <c r="B67" s="3">
        <v>1</v>
      </c>
      <c r="C67" s="3" t="s">
        <v>479</v>
      </c>
      <c r="D67" s="2" t="s">
        <v>480</v>
      </c>
      <c r="E67" s="3">
        <v>25</v>
      </c>
      <c r="F67" s="237" t="s">
        <v>357</v>
      </c>
      <c r="G67" s="239" t="str">
        <f>IFERROR(IF(VLOOKUP(TableHandbook[[#This Row],[UDC]],TableAvailabilities[],2,FALSE)&gt;0,"Y",""),"")</f>
        <v>Y</v>
      </c>
      <c r="H67" s="239" t="str">
        <f>IFERROR(IF(VLOOKUP(TableHandbook[[#This Row],[UDC]],TableAvailabilities[],3,FALSE)&gt;0,"Y",""),"")</f>
        <v/>
      </c>
      <c r="I67" s="239" t="str">
        <f>IFERROR(IF(VLOOKUP(TableHandbook[[#This Row],[UDC]],TableAvailabilities[],4,FALSE)&gt;0,"Y",""),"")</f>
        <v>Y</v>
      </c>
      <c r="J67" s="239" t="str">
        <f>IFERROR(IF(VLOOKUP(TableHandbook[[#This Row],[UDC]],TableAvailabilities[],5,FALSE)&gt;0,"Y",""),"")</f>
        <v/>
      </c>
      <c r="K67" s="2"/>
      <c r="L67" s="242" t="str">
        <f>IFERROR(VLOOKUP(TableHandbook[[#This Row],[UDC]],TableOMTEACH1[],7,FALSE),"")</f>
        <v/>
      </c>
      <c r="M67" s="240" t="str">
        <f>IFERROR(VLOOKUP(TableHandbook[[#This Row],[UDC]],TableOUMPTCHEC[],7,FALSE),"")</f>
        <v/>
      </c>
      <c r="N67" s="240" t="str">
        <f>IFERROR(VLOOKUP(TableHandbook[[#This Row],[UDC]],TableOUMPTCHPE[],7,FALSE),"")</f>
        <v/>
      </c>
      <c r="O67" s="240" t="str">
        <f>IFERROR(VLOOKUP(TableHandbook[[#This Row],[UDC]],TableOUMPTCHSE[],7,FALSE),"")</f>
        <v/>
      </c>
      <c r="P67" s="242" t="str">
        <f>IFERROR(VLOOKUP(TableHandbook[[#This Row],[UDC]],TableOCTESOL1[],7,FALSE),"")</f>
        <v/>
      </c>
      <c r="Q67" s="240" t="str">
        <f>IFERROR(VLOOKUP(TableHandbook[[#This Row],[UDC]],TableOCTESOL[],7,FALSE),"")</f>
        <v/>
      </c>
      <c r="R67" s="240" t="str">
        <f>IFERROR(VLOOKUP(TableHandbook[[#This Row],[UDC]],TableOMAPLING[],7,FALSE),"")</f>
        <v/>
      </c>
      <c r="S67" s="242" t="str">
        <f>IFERROR(VLOOKUP(TableHandbook[[#This Row],[UDC]],TableOCEDHE1[],7,FALSE),"")</f>
        <v/>
      </c>
      <c r="T67" s="240" t="str">
        <f>IFERROR(VLOOKUP(TableHandbook[[#This Row],[UDC]],TableOCEDHE[],7,FALSE),"")</f>
        <v/>
      </c>
      <c r="U67" s="240" t="str">
        <f>IFERROR(VLOOKUP(TableHandbook[[#This Row],[UDC]],TableOCEDUCS1[],7,FALSE),"")</f>
        <v/>
      </c>
      <c r="V67" s="240" t="str">
        <f>IFERROR(VLOOKUP(TableHandbook[[#This Row],[UDC]],TableOCEDUC[],7,FALSE),"")</f>
        <v/>
      </c>
      <c r="W67" s="240" t="str">
        <f>IFERROR(VLOOKUP(TableHandbook[[#This Row],[UDC]],TableOGEDUC[],7,FALSE),"")</f>
        <v/>
      </c>
      <c r="X67" s="240" t="str">
        <f>IFERROR(VLOOKUP(TableHandbook[[#This Row],[UDC]],TableOUMPEDUPR[],7,FALSE),"")</f>
        <v/>
      </c>
      <c r="Y67" s="240" t="str">
        <f>IFERROR(VLOOKUP(TableHandbook[[#This Row],[UDC]],TableOUMPEDUSC[],7,FALSE),"")</f>
        <v/>
      </c>
      <c r="Z67" s="242" t="str">
        <f>IFERROR(VLOOKUP(TableHandbook[[#This Row],[UDC]],TableOMEDUC[],7,FALSE),"")</f>
        <v>Option</v>
      </c>
      <c r="AA67" s="240" t="str">
        <f>IFERROR(VLOOKUP(TableHandbook[[#This Row],[UDC]],TableOSEPCULIN[],7,FALSE),"")</f>
        <v/>
      </c>
      <c r="AB67" s="240" t="str">
        <f>IFERROR(VLOOKUP(TableHandbook[[#This Row],[UDC]],TableOSEPLNTCH[],7,FALSE),"")</f>
        <v>Core</v>
      </c>
      <c r="AC67" s="240" t="str">
        <f>IFERROR(VLOOKUP(TableHandbook[[#This Row],[UDC]],TableOSEPSTEME[],7,FALSE),"")</f>
        <v>Core</v>
      </c>
    </row>
    <row r="68" spans="1:29" x14ac:dyDescent="0.25">
      <c r="A68" s="2" t="s">
        <v>169</v>
      </c>
      <c r="B68" s="3">
        <v>1</v>
      </c>
      <c r="C68" s="3" t="s">
        <v>481</v>
      </c>
      <c r="D68" s="2" t="s">
        <v>482</v>
      </c>
      <c r="E68" s="3">
        <v>25</v>
      </c>
      <c r="F68" s="237" t="s">
        <v>357</v>
      </c>
      <c r="G68" s="239" t="str">
        <f>IFERROR(IF(VLOOKUP(TableHandbook[[#This Row],[UDC]],TableAvailabilities[],2,FALSE)&gt;0,"Y",""),"")</f>
        <v/>
      </c>
      <c r="H68" s="239" t="str">
        <f>IFERROR(IF(VLOOKUP(TableHandbook[[#This Row],[UDC]],TableAvailabilities[],3,FALSE)&gt;0,"Y",""),"")</f>
        <v>Y</v>
      </c>
      <c r="I68" s="239" t="str">
        <f>IFERROR(IF(VLOOKUP(TableHandbook[[#This Row],[UDC]],TableAvailabilities[],4,FALSE)&gt;0,"Y",""),"")</f>
        <v/>
      </c>
      <c r="J68" s="239" t="str">
        <f>IFERROR(IF(VLOOKUP(TableHandbook[[#This Row],[UDC]],TableAvailabilities[],5,FALSE)&gt;0,"Y",""),"")</f>
        <v>Y</v>
      </c>
      <c r="K68" s="2"/>
      <c r="L68" s="242" t="str">
        <f>IFERROR(VLOOKUP(TableHandbook[[#This Row],[UDC]],TableOMTEACH1[],7,FALSE),"")</f>
        <v/>
      </c>
      <c r="M68" s="240" t="str">
        <f>IFERROR(VLOOKUP(TableHandbook[[#This Row],[UDC]],TableOUMPTCHEC[],7,FALSE),"")</f>
        <v/>
      </c>
      <c r="N68" s="240" t="str">
        <f>IFERROR(VLOOKUP(TableHandbook[[#This Row],[UDC]],TableOUMPTCHPE[],7,FALSE),"")</f>
        <v/>
      </c>
      <c r="O68" s="240" t="str">
        <f>IFERROR(VLOOKUP(TableHandbook[[#This Row],[UDC]],TableOUMPTCHSE[],7,FALSE),"")</f>
        <v/>
      </c>
      <c r="P68" s="242" t="str">
        <f>IFERROR(VLOOKUP(TableHandbook[[#This Row],[UDC]],TableOCTESOL1[],7,FALSE),"")</f>
        <v/>
      </c>
      <c r="Q68" s="240" t="str">
        <f>IFERROR(VLOOKUP(TableHandbook[[#This Row],[UDC]],TableOCTESOL[],7,FALSE),"")</f>
        <v/>
      </c>
      <c r="R68" s="240" t="str">
        <f>IFERROR(VLOOKUP(TableHandbook[[#This Row],[UDC]],TableOMAPLING[],7,FALSE),"")</f>
        <v/>
      </c>
      <c r="S68" s="242" t="str">
        <f>IFERROR(VLOOKUP(TableHandbook[[#This Row],[UDC]],TableOCEDHE1[],7,FALSE),"")</f>
        <v/>
      </c>
      <c r="T68" s="240" t="str">
        <f>IFERROR(VLOOKUP(TableHandbook[[#This Row],[UDC]],TableOCEDHE[],7,FALSE),"")</f>
        <v/>
      </c>
      <c r="U68" s="240" t="str">
        <f>IFERROR(VLOOKUP(TableHandbook[[#This Row],[UDC]],TableOCEDUCS1[],7,FALSE),"")</f>
        <v/>
      </c>
      <c r="V68" s="240" t="str">
        <f>IFERROR(VLOOKUP(TableHandbook[[#This Row],[UDC]],TableOCEDUC[],7,FALSE),"")</f>
        <v/>
      </c>
      <c r="W68" s="240" t="str">
        <f>IFERROR(VLOOKUP(TableHandbook[[#This Row],[UDC]],TableOGEDUC[],7,FALSE),"")</f>
        <v/>
      </c>
      <c r="X68" s="240" t="str">
        <f>IFERROR(VLOOKUP(TableHandbook[[#This Row],[UDC]],TableOUMPEDUPR[],7,FALSE),"")</f>
        <v/>
      </c>
      <c r="Y68" s="240" t="str">
        <f>IFERROR(VLOOKUP(TableHandbook[[#This Row],[UDC]],TableOUMPEDUSC[],7,FALSE),"")</f>
        <v/>
      </c>
      <c r="Z68" s="242" t="str">
        <f>IFERROR(VLOOKUP(TableHandbook[[#This Row],[UDC]],TableOMEDUC[],7,FALSE),"")</f>
        <v>Option</v>
      </c>
      <c r="AA68" s="240" t="str">
        <f>IFERROR(VLOOKUP(TableHandbook[[#This Row],[UDC]],TableOSEPCULIN[],7,FALSE),"")</f>
        <v>Core</v>
      </c>
      <c r="AB68" s="240" t="str">
        <f>IFERROR(VLOOKUP(TableHandbook[[#This Row],[UDC]],TableOSEPLNTCH[],7,FALSE),"")</f>
        <v>Core</v>
      </c>
      <c r="AC68" s="240" t="str">
        <f>IFERROR(VLOOKUP(TableHandbook[[#This Row],[UDC]],TableOSEPSTEME[],7,FALSE),"")</f>
        <v>Core</v>
      </c>
    </row>
    <row r="69" spans="1:29" x14ac:dyDescent="0.25">
      <c r="A69" s="2" t="s">
        <v>171</v>
      </c>
      <c r="B69" s="3">
        <v>1</v>
      </c>
      <c r="C69" s="3" t="s">
        <v>483</v>
      </c>
      <c r="D69" s="2" t="s">
        <v>484</v>
      </c>
      <c r="E69" s="3">
        <v>25</v>
      </c>
      <c r="F69" s="237" t="s">
        <v>357</v>
      </c>
      <c r="G69" s="239" t="str">
        <f>IFERROR(IF(VLOOKUP(TableHandbook[[#This Row],[UDC]],TableAvailabilities[],2,FALSE)&gt;0,"Y",""),"")</f>
        <v>Y</v>
      </c>
      <c r="H69" s="239" t="str">
        <f>IFERROR(IF(VLOOKUP(TableHandbook[[#This Row],[UDC]],TableAvailabilities[],3,FALSE)&gt;0,"Y",""),"")</f>
        <v/>
      </c>
      <c r="I69" s="239" t="str">
        <f>IFERROR(IF(VLOOKUP(TableHandbook[[#This Row],[UDC]],TableAvailabilities[],4,FALSE)&gt;0,"Y",""),"")</f>
        <v/>
      </c>
      <c r="J69" s="239" t="str">
        <f>IFERROR(IF(VLOOKUP(TableHandbook[[#This Row],[UDC]],TableAvailabilities[],5,FALSE)&gt;0,"Y",""),"")</f>
        <v/>
      </c>
      <c r="K69" s="2"/>
      <c r="L69" s="242" t="str">
        <f>IFERROR(VLOOKUP(TableHandbook[[#This Row],[UDC]],TableOMTEACH1[],7,FALSE),"")</f>
        <v/>
      </c>
      <c r="M69" s="240" t="str">
        <f>IFERROR(VLOOKUP(TableHandbook[[#This Row],[UDC]],TableOUMPTCHEC[],7,FALSE),"")</f>
        <v/>
      </c>
      <c r="N69" s="240" t="str">
        <f>IFERROR(VLOOKUP(TableHandbook[[#This Row],[UDC]],TableOUMPTCHPE[],7,FALSE),"")</f>
        <v/>
      </c>
      <c r="O69" s="240" t="str">
        <f>IFERROR(VLOOKUP(TableHandbook[[#This Row],[UDC]],TableOUMPTCHSE[],7,FALSE),"")</f>
        <v/>
      </c>
      <c r="P69" s="242" t="str">
        <f>IFERROR(VLOOKUP(TableHandbook[[#This Row],[UDC]],TableOCTESOL1[],7,FALSE),"")</f>
        <v/>
      </c>
      <c r="Q69" s="240" t="str">
        <f>IFERROR(VLOOKUP(TableHandbook[[#This Row],[UDC]],TableOCTESOL[],7,FALSE),"")</f>
        <v/>
      </c>
      <c r="R69" s="240" t="str">
        <f>IFERROR(VLOOKUP(TableHandbook[[#This Row],[UDC]],TableOMAPLING[],7,FALSE),"")</f>
        <v/>
      </c>
      <c r="S69" s="242" t="str">
        <f>IFERROR(VLOOKUP(TableHandbook[[#This Row],[UDC]],TableOCEDHE1[],7,FALSE),"")</f>
        <v/>
      </c>
      <c r="T69" s="240" t="str">
        <f>IFERROR(VLOOKUP(TableHandbook[[#This Row],[UDC]],TableOCEDHE[],7,FALSE),"")</f>
        <v/>
      </c>
      <c r="U69" s="240" t="str">
        <f>IFERROR(VLOOKUP(TableHandbook[[#This Row],[UDC]],TableOCEDUCS1[],7,FALSE),"")</f>
        <v/>
      </c>
      <c r="V69" s="240" t="str">
        <f>IFERROR(VLOOKUP(TableHandbook[[#This Row],[UDC]],TableOCEDUC[],7,FALSE),"")</f>
        <v/>
      </c>
      <c r="W69" s="240" t="str">
        <f>IFERROR(VLOOKUP(TableHandbook[[#This Row],[UDC]],TableOGEDUC[],7,FALSE),"")</f>
        <v/>
      </c>
      <c r="X69" s="240" t="str">
        <f>IFERROR(VLOOKUP(TableHandbook[[#This Row],[UDC]],TableOUMPEDUPR[],7,FALSE),"")</f>
        <v/>
      </c>
      <c r="Y69" s="240" t="str">
        <f>IFERROR(VLOOKUP(TableHandbook[[#This Row],[UDC]],TableOUMPEDUSC[],7,FALSE),"")</f>
        <v/>
      </c>
      <c r="Z69" s="242" t="str">
        <f>IFERROR(VLOOKUP(TableHandbook[[#This Row],[UDC]],TableOMEDUC[],7,FALSE),"")</f>
        <v>Option</v>
      </c>
      <c r="AA69" s="240" t="str">
        <f>IFERROR(VLOOKUP(TableHandbook[[#This Row],[UDC]],TableOSEPCULIN[],7,FALSE),"")</f>
        <v/>
      </c>
      <c r="AB69" s="240" t="str">
        <f>IFERROR(VLOOKUP(TableHandbook[[#This Row],[UDC]],TableOSEPLNTCH[],7,FALSE),"")</f>
        <v>Core</v>
      </c>
      <c r="AC69" s="240" t="str">
        <f>IFERROR(VLOOKUP(TableHandbook[[#This Row],[UDC]],TableOSEPSTEME[],7,FALSE),"")</f>
        <v/>
      </c>
    </row>
    <row r="70" spans="1:29" x14ac:dyDescent="0.25">
      <c r="A70" s="2" t="s">
        <v>168</v>
      </c>
      <c r="B70" s="3">
        <v>1</v>
      </c>
      <c r="C70" s="3" t="s">
        <v>485</v>
      </c>
      <c r="D70" s="2" t="s">
        <v>486</v>
      </c>
      <c r="E70" s="3">
        <v>25</v>
      </c>
      <c r="F70" s="237" t="s">
        <v>357</v>
      </c>
      <c r="G70" s="239" t="str">
        <f>IFERROR(IF(VLOOKUP(TableHandbook[[#This Row],[UDC]],TableAvailabilities[],2,FALSE)&gt;0,"Y",""),"")</f>
        <v>Y</v>
      </c>
      <c r="H70" s="239" t="str">
        <f>IFERROR(IF(VLOOKUP(TableHandbook[[#This Row],[UDC]],TableAvailabilities[],3,FALSE)&gt;0,"Y",""),"")</f>
        <v/>
      </c>
      <c r="I70" s="239" t="str">
        <f>IFERROR(IF(VLOOKUP(TableHandbook[[#This Row],[UDC]],TableAvailabilities[],4,FALSE)&gt;0,"Y",""),"")</f>
        <v/>
      </c>
      <c r="J70" s="239" t="str">
        <f>IFERROR(IF(VLOOKUP(TableHandbook[[#This Row],[UDC]],TableAvailabilities[],5,FALSE)&gt;0,"Y",""),"")</f>
        <v/>
      </c>
      <c r="K70" s="2"/>
      <c r="L70" s="242" t="str">
        <f>IFERROR(VLOOKUP(TableHandbook[[#This Row],[UDC]],TableOMTEACH1[],7,FALSE),"")</f>
        <v/>
      </c>
      <c r="M70" s="240" t="str">
        <f>IFERROR(VLOOKUP(TableHandbook[[#This Row],[UDC]],TableOUMPTCHEC[],7,FALSE),"")</f>
        <v/>
      </c>
      <c r="N70" s="240" t="str">
        <f>IFERROR(VLOOKUP(TableHandbook[[#This Row],[UDC]],TableOUMPTCHPE[],7,FALSE),"")</f>
        <v/>
      </c>
      <c r="O70" s="240" t="str">
        <f>IFERROR(VLOOKUP(TableHandbook[[#This Row],[UDC]],TableOUMPTCHSE[],7,FALSE),"")</f>
        <v/>
      </c>
      <c r="P70" s="242" t="str">
        <f>IFERROR(VLOOKUP(TableHandbook[[#This Row],[UDC]],TableOCTESOL1[],7,FALSE),"")</f>
        <v/>
      </c>
      <c r="Q70" s="240" t="str">
        <f>IFERROR(VLOOKUP(TableHandbook[[#This Row],[UDC]],TableOCTESOL[],7,FALSE),"")</f>
        <v/>
      </c>
      <c r="R70" s="240" t="str">
        <f>IFERROR(VLOOKUP(TableHandbook[[#This Row],[UDC]],TableOMAPLING[],7,FALSE),"")</f>
        <v/>
      </c>
      <c r="S70" s="242" t="str">
        <f>IFERROR(VLOOKUP(TableHandbook[[#This Row],[UDC]],TableOCEDHE1[],7,FALSE),"")</f>
        <v/>
      </c>
      <c r="T70" s="240" t="str">
        <f>IFERROR(VLOOKUP(TableHandbook[[#This Row],[UDC]],TableOCEDHE[],7,FALSE),"")</f>
        <v/>
      </c>
      <c r="U70" s="240" t="str">
        <f>IFERROR(VLOOKUP(TableHandbook[[#This Row],[UDC]],TableOCEDUCS1[],7,FALSE),"")</f>
        <v/>
      </c>
      <c r="V70" s="240" t="str">
        <f>IFERROR(VLOOKUP(TableHandbook[[#This Row],[UDC]],TableOCEDUC[],7,FALSE),"")</f>
        <v/>
      </c>
      <c r="W70" s="240" t="str">
        <f>IFERROR(VLOOKUP(TableHandbook[[#This Row],[UDC]],TableOGEDUC[],7,FALSE),"")</f>
        <v/>
      </c>
      <c r="X70" s="240" t="str">
        <f>IFERROR(VLOOKUP(TableHandbook[[#This Row],[UDC]],TableOUMPEDUPR[],7,FALSE),"")</f>
        <v/>
      </c>
      <c r="Y70" s="240" t="str">
        <f>IFERROR(VLOOKUP(TableHandbook[[#This Row],[UDC]],TableOUMPEDUSC[],7,FALSE),"")</f>
        <v/>
      </c>
      <c r="Z70" s="242" t="str">
        <f>IFERROR(VLOOKUP(TableHandbook[[#This Row],[UDC]],TableOMEDUC[],7,FALSE),"")</f>
        <v>Option</v>
      </c>
      <c r="AA70" s="240" t="str">
        <f>IFERROR(VLOOKUP(TableHandbook[[#This Row],[UDC]],TableOSEPCULIN[],7,FALSE),"")</f>
        <v>Core</v>
      </c>
      <c r="AB70" s="240" t="str">
        <f>IFERROR(VLOOKUP(TableHandbook[[#This Row],[UDC]],TableOSEPLNTCH[],7,FALSE),"")</f>
        <v/>
      </c>
      <c r="AC70" s="240" t="str">
        <f>IFERROR(VLOOKUP(TableHandbook[[#This Row],[UDC]],TableOSEPSTEME[],7,FALSE),"")</f>
        <v/>
      </c>
    </row>
    <row r="71" spans="1:29" x14ac:dyDescent="0.25">
      <c r="A71" s="2" t="s">
        <v>172</v>
      </c>
      <c r="B71" s="3">
        <v>1</v>
      </c>
      <c r="C71" s="3" t="s">
        <v>487</v>
      </c>
      <c r="D71" s="2" t="s">
        <v>488</v>
      </c>
      <c r="E71" s="3">
        <v>25</v>
      </c>
      <c r="F71" s="237" t="s">
        <v>357</v>
      </c>
      <c r="G71" s="239" t="str">
        <f>IFERROR(IF(VLOOKUP(TableHandbook[[#This Row],[UDC]],TableAvailabilities[],2,FALSE)&gt;0,"Y",""),"")</f>
        <v/>
      </c>
      <c r="H71" s="239" t="str">
        <f>IFERROR(IF(VLOOKUP(TableHandbook[[#This Row],[UDC]],TableAvailabilities[],3,FALSE)&gt;0,"Y",""),"")</f>
        <v/>
      </c>
      <c r="I71" s="239" t="str">
        <f>IFERROR(IF(VLOOKUP(TableHandbook[[#This Row],[UDC]],TableAvailabilities[],4,FALSE)&gt;0,"Y",""),"")</f>
        <v>Y</v>
      </c>
      <c r="J71" s="239" t="str">
        <f>IFERROR(IF(VLOOKUP(TableHandbook[[#This Row],[UDC]],TableAvailabilities[],5,FALSE)&gt;0,"Y",""),"")</f>
        <v/>
      </c>
      <c r="K71" s="2"/>
      <c r="L71" s="242" t="str">
        <f>IFERROR(VLOOKUP(TableHandbook[[#This Row],[UDC]],TableOMTEACH1[],7,FALSE),"")</f>
        <v/>
      </c>
      <c r="M71" s="240" t="str">
        <f>IFERROR(VLOOKUP(TableHandbook[[#This Row],[UDC]],TableOUMPTCHEC[],7,FALSE),"")</f>
        <v/>
      </c>
      <c r="N71" s="240" t="str">
        <f>IFERROR(VLOOKUP(TableHandbook[[#This Row],[UDC]],TableOUMPTCHPE[],7,FALSE),"")</f>
        <v/>
      </c>
      <c r="O71" s="240" t="str">
        <f>IFERROR(VLOOKUP(TableHandbook[[#This Row],[UDC]],TableOUMPTCHSE[],7,FALSE),"")</f>
        <v/>
      </c>
      <c r="P71" s="242" t="str">
        <f>IFERROR(VLOOKUP(TableHandbook[[#This Row],[UDC]],TableOCTESOL1[],7,FALSE),"")</f>
        <v/>
      </c>
      <c r="Q71" s="240" t="str">
        <f>IFERROR(VLOOKUP(TableHandbook[[#This Row],[UDC]],TableOCTESOL[],7,FALSE),"")</f>
        <v/>
      </c>
      <c r="R71" s="240" t="str">
        <f>IFERROR(VLOOKUP(TableHandbook[[#This Row],[UDC]],TableOMAPLING[],7,FALSE),"")</f>
        <v/>
      </c>
      <c r="S71" s="242" t="str">
        <f>IFERROR(VLOOKUP(TableHandbook[[#This Row],[UDC]],TableOCEDHE1[],7,FALSE),"")</f>
        <v/>
      </c>
      <c r="T71" s="240" t="str">
        <f>IFERROR(VLOOKUP(TableHandbook[[#This Row],[UDC]],TableOCEDHE[],7,FALSE),"")</f>
        <v/>
      </c>
      <c r="U71" s="240" t="str">
        <f>IFERROR(VLOOKUP(TableHandbook[[#This Row],[UDC]],TableOCEDUCS1[],7,FALSE),"")</f>
        <v/>
      </c>
      <c r="V71" s="240" t="str">
        <f>IFERROR(VLOOKUP(TableHandbook[[#This Row],[UDC]],TableOCEDUC[],7,FALSE),"")</f>
        <v/>
      </c>
      <c r="W71" s="240" t="str">
        <f>IFERROR(VLOOKUP(TableHandbook[[#This Row],[UDC]],TableOGEDUC[],7,FALSE),"")</f>
        <v/>
      </c>
      <c r="X71" s="240" t="str">
        <f>IFERROR(VLOOKUP(TableHandbook[[#This Row],[UDC]],TableOUMPEDUPR[],7,FALSE),"")</f>
        <v/>
      </c>
      <c r="Y71" s="240" t="str">
        <f>IFERROR(VLOOKUP(TableHandbook[[#This Row],[UDC]],TableOUMPEDUSC[],7,FALSE),"")</f>
        <v/>
      </c>
      <c r="Z71" s="242" t="str">
        <f>IFERROR(VLOOKUP(TableHandbook[[#This Row],[UDC]],TableOMEDUC[],7,FALSE),"")</f>
        <v>Option</v>
      </c>
      <c r="AA71" s="240" t="str">
        <f>IFERROR(VLOOKUP(TableHandbook[[#This Row],[UDC]],TableOSEPCULIN[],7,FALSE),"")</f>
        <v/>
      </c>
      <c r="AB71" s="240" t="str">
        <f>IFERROR(VLOOKUP(TableHandbook[[#This Row],[UDC]],TableOSEPLNTCH[],7,FALSE),"")</f>
        <v>Core</v>
      </c>
      <c r="AC71" s="240" t="str">
        <f>IFERROR(VLOOKUP(TableHandbook[[#This Row],[UDC]],TableOSEPSTEME[],7,FALSE),"")</f>
        <v/>
      </c>
    </row>
    <row r="72" spans="1:29" x14ac:dyDescent="0.25">
      <c r="A72" s="2" t="s">
        <v>173</v>
      </c>
      <c r="B72" s="3">
        <v>1</v>
      </c>
      <c r="C72" s="3" t="s">
        <v>489</v>
      </c>
      <c r="D72" s="2" t="s">
        <v>490</v>
      </c>
      <c r="E72" s="3">
        <v>25</v>
      </c>
      <c r="F72" s="237" t="s">
        <v>357</v>
      </c>
      <c r="G72" s="239" t="str">
        <f>IFERROR(IF(VLOOKUP(TableHandbook[[#This Row],[UDC]],TableAvailabilities[],2,FALSE)&gt;0,"Y",""),"")</f>
        <v>Y</v>
      </c>
      <c r="H72" s="239" t="str">
        <f>IFERROR(IF(VLOOKUP(TableHandbook[[#This Row],[UDC]],TableAvailabilities[],3,FALSE)&gt;0,"Y",""),"")</f>
        <v/>
      </c>
      <c r="I72" s="239" t="str">
        <f>IFERROR(IF(VLOOKUP(TableHandbook[[#This Row],[UDC]],TableAvailabilities[],4,FALSE)&gt;0,"Y",""),"")</f>
        <v/>
      </c>
      <c r="J72" s="239" t="str">
        <f>IFERROR(IF(VLOOKUP(TableHandbook[[#This Row],[UDC]],TableAvailabilities[],5,FALSE)&gt;0,"Y",""),"")</f>
        <v/>
      </c>
      <c r="K72" s="2"/>
      <c r="L72" s="242" t="str">
        <f>IFERROR(VLOOKUP(TableHandbook[[#This Row],[UDC]],TableOMTEACH1[],7,FALSE),"")</f>
        <v/>
      </c>
      <c r="M72" s="240" t="str">
        <f>IFERROR(VLOOKUP(TableHandbook[[#This Row],[UDC]],TableOUMPTCHEC[],7,FALSE),"")</f>
        <v/>
      </c>
      <c r="N72" s="240" t="str">
        <f>IFERROR(VLOOKUP(TableHandbook[[#This Row],[UDC]],TableOUMPTCHPE[],7,FALSE),"")</f>
        <v/>
      </c>
      <c r="O72" s="240" t="str">
        <f>IFERROR(VLOOKUP(TableHandbook[[#This Row],[UDC]],TableOUMPTCHSE[],7,FALSE),"")</f>
        <v/>
      </c>
      <c r="P72" s="242" t="str">
        <f>IFERROR(VLOOKUP(TableHandbook[[#This Row],[UDC]],TableOCTESOL1[],7,FALSE),"")</f>
        <v/>
      </c>
      <c r="Q72" s="240" t="str">
        <f>IFERROR(VLOOKUP(TableHandbook[[#This Row],[UDC]],TableOCTESOL[],7,FALSE),"")</f>
        <v/>
      </c>
      <c r="R72" s="240" t="str">
        <f>IFERROR(VLOOKUP(TableHandbook[[#This Row],[UDC]],TableOMAPLING[],7,FALSE),"")</f>
        <v/>
      </c>
      <c r="S72" s="242" t="str">
        <f>IFERROR(VLOOKUP(TableHandbook[[#This Row],[UDC]],TableOCEDHE1[],7,FALSE),"")</f>
        <v/>
      </c>
      <c r="T72" s="240" t="str">
        <f>IFERROR(VLOOKUP(TableHandbook[[#This Row],[UDC]],TableOCEDHE[],7,FALSE),"")</f>
        <v/>
      </c>
      <c r="U72" s="240" t="str">
        <f>IFERROR(VLOOKUP(TableHandbook[[#This Row],[UDC]],TableOCEDUCS1[],7,FALSE),"")</f>
        <v/>
      </c>
      <c r="V72" s="240" t="str">
        <f>IFERROR(VLOOKUP(TableHandbook[[#This Row],[UDC]],TableOCEDUC[],7,FALSE),"")</f>
        <v/>
      </c>
      <c r="W72" s="240" t="str">
        <f>IFERROR(VLOOKUP(TableHandbook[[#This Row],[UDC]],TableOGEDUC[],7,FALSE),"")</f>
        <v/>
      </c>
      <c r="X72" s="240" t="str">
        <f>IFERROR(VLOOKUP(TableHandbook[[#This Row],[UDC]],TableOUMPEDUPR[],7,FALSE),"")</f>
        <v/>
      </c>
      <c r="Y72" s="240" t="str">
        <f>IFERROR(VLOOKUP(TableHandbook[[#This Row],[UDC]],TableOUMPEDUSC[],7,FALSE),"")</f>
        <v/>
      </c>
      <c r="Z72" s="242" t="str">
        <f>IFERROR(VLOOKUP(TableHandbook[[#This Row],[UDC]],TableOMEDUC[],7,FALSE),"")</f>
        <v>Option</v>
      </c>
      <c r="AA72" s="240" t="str">
        <f>IFERROR(VLOOKUP(TableHandbook[[#This Row],[UDC]],TableOSEPCULIN[],7,FALSE),"")</f>
        <v/>
      </c>
      <c r="AB72" s="240" t="str">
        <f>IFERROR(VLOOKUP(TableHandbook[[#This Row],[UDC]],TableOSEPLNTCH[],7,FALSE),"")</f>
        <v/>
      </c>
      <c r="AC72" s="240" t="str">
        <f>IFERROR(VLOOKUP(TableHandbook[[#This Row],[UDC]],TableOSEPSTEME[],7,FALSE),"")</f>
        <v>Core</v>
      </c>
    </row>
    <row r="73" spans="1:29" x14ac:dyDescent="0.25">
      <c r="A73" s="2" t="s">
        <v>120</v>
      </c>
      <c r="B73" s="3">
        <v>1</v>
      </c>
      <c r="C73" s="3" t="s">
        <v>491</v>
      </c>
      <c r="D73" s="2" t="s">
        <v>492</v>
      </c>
      <c r="E73" s="3">
        <v>25</v>
      </c>
      <c r="F73" s="275" t="s">
        <v>493</v>
      </c>
      <c r="G73" s="239" t="str">
        <f>IFERROR(IF(VLOOKUP(TableHandbook[[#This Row],[UDC]],TableAvailabilities[],2,FALSE)&gt;0,"Y",""),"")</f>
        <v>Y</v>
      </c>
      <c r="H73" s="239" t="str">
        <f>IFERROR(IF(VLOOKUP(TableHandbook[[#This Row],[UDC]],TableAvailabilities[],3,FALSE)&gt;0,"Y",""),"")</f>
        <v/>
      </c>
      <c r="I73" s="239" t="str">
        <f>IFERROR(IF(VLOOKUP(TableHandbook[[#This Row],[UDC]],TableAvailabilities[],4,FALSE)&gt;0,"Y",""),"")</f>
        <v>Y</v>
      </c>
      <c r="J73" s="239" t="str">
        <f>IFERROR(IF(VLOOKUP(TableHandbook[[#This Row],[UDC]],TableAvailabilities[],5,FALSE)&gt;0,"Y",""),"")</f>
        <v/>
      </c>
      <c r="K73" s="2"/>
      <c r="L73" s="242" t="str">
        <f>IFERROR(VLOOKUP(TableHandbook[[#This Row],[UDC]],TableOMTEACH1[],7,FALSE),"")</f>
        <v/>
      </c>
      <c r="M73" s="240" t="str">
        <f>IFERROR(VLOOKUP(TableHandbook[[#This Row],[UDC]],TableOUMPTCHEC[],7,FALSE),"")</f>
        <v>Core</v>
      </c>
      <c r="N73" s="240" t="str">
        <f>IFERROR(VLOOKUP(TableHandbook[[#This Row],[UDC]],TableOUMPTCHPE[],7,FALSE),"")</f>
        <v>Core</v>
      </c>
      <c r="O73" s="240" t="str">
        <f>IFERROR(VLOOKUP(TableHandbook[[#This Row],[UDC]],TableOUMPTCHSE[],7,FALSE),"")</f>
        <v>Core</v>
      </c>
      <c r="P73" s="242" t="str">
        <f>IFERROR(VLOOKUP(TableHandbook[[#This Row],[UDC]],TableOCTESOL1[],7,FALSE),"")</f>
        <v/>
      </c>
      <c r="Q73" s="240" t="str">
        <f>IFERROR(VLOOKUP(TableHandbook[[#This Row],[UDC]],TableOCTESOL[],7,FALSE),"")</f>
        <v/>
      </c>
      <c r="R73" s="240" t="str">
        <f>IFERROR(VLOOKUP(TableHandbook[[#This Row],[UDC]],TableOMAPLING[],7,FALSE),"")</f>
        <v/>
      </c>
      <c r="S73" s="242" t="str">
        <f>IFERROR(VLOOKUP(TableHandbook[[#This Row],[UDC]],TableOCEDHE1[],7,FALSE),"")</f>
        <v/>
      </c>
      <c r="T73" s="240" t="str">
        <f>IFERROR(VLOOKUP(TableHandbook[[#This Row],[UDC]],TableOCEDHE[],7,FALSE),"")</f>
        <v/>
      </c>
      <c r="U73" s="240" t="str">
        <f>IFERROR(VLOOKUP(TableHandbook[[#This Row],[UDC]],TableOCEDUCS1[],7,FALSE),"")</f>
        <v/>
      </c>
      <c r="V73" s="240" t="str">
        <f>IFERROR(VLOOKUP(TableHandbook[[#This Row],[UDC]],TableOCEDUC[],7,FALSE),"")</f>
        <v/>
      </c>
      <c r="W73" s="240" t="str">
        <f>IFERROR(VLOOKUP(TableHandbook[[#This Row],[UDC]],TableOGEDUC[],7,FALSE),"")</f>
        <v/>
      </c>
      <c r="X73" s="240" t="str">
        <f>IFERROR(VLOOKUP(TableHandbook[[#This Row],[UDC]],TableOUMPEDUPR[],7,FALSE),"")</f>
        <v>Core</v>
      </c>
      <c r="Y73" s="240" t="str">
        <f>IFERROR(VLOOKUP(TableHandbook[[#This Row],[UDC]],TableOUMPEDUSC[],7,FALSE),"")</f>
        <v>Core</v>
      </c>
      <c r="Z73" s="242" t="str">
        <f>IFERROR(VLOOKUP(TableHandbook[[#This Row],[UDC]],TableOMEDUC[],7,FALSE),"")</f>
        <v/>
      </c>
      <c r="AA73" s="240" t="str">
        <f>IFERROR(VLOOKUP(TableHandbook[[#This Row],[UDC]],TableOSEPCULIN[],7,FALSE),"")</f>
        <v/>
      </c>
      <c r="AB73" s="240" t="str">
        <f>IFERROR(VLOOKUP(TableHandbook[[#This Row],[UDC]],TableOSEPLNTCH[],7,FALSE),"")</f>
        <v/>
      </c>
      <c r="AC73" s="240" t="str">
        <f>IFERROR(VLOOKUP(TableHandbook[[#This Row],[UDC]],TableOSEPSTEME[],7,FALSE),"")</f>
        <v/>
      </c>
    </row>
    <row r="74" spans="1:29" x14ac:dyDescent="0.25">
      <c r="A74" s="2" t="s">
        <v>129</v>
      </c>
      <c r="B74" s="3">
        <v>1</v>
      </c>
      <c r="C74" s="3" t="s">
        <v>494</v>
      </c>
      <c r="D74" s="2" t="s">
        <v>495</v>
      </c>
      <c r="E74" s="3">
        <v>25</v>
      </c>
      <c r="F74" s="275" t="s">
        <v>491</v>
      </c>
      <c r="G74" s="239" t="str">
        <f>IFERROR(IF(VLOOKUP(TableHandbook[[#This Row],[UDC]],TableAvailabilities[],2,FALSE)&gt;0,"Y",""),"")</f>
        <v>Y</v>
      </c>
      <c r="H74" s="239" t="str">
        <f>IFERROR(IF(VLOOKUP(TableHandbook[[#This Row],[UDC]],TableAvailabilities[],3,FALSE)&gt;0,"Y",""),"")</f>
        <v>Y</v>
      </c>
      <c r="I74" s="239" t="str">
        <f>IFERROR(IF(VLOOKUP(TableHandbook[[#This Row],[UDC]],TableAvailabilities[],4,FALSE)&gt;0,"Y",""),"")</f>
        <v>Y</v>
      </c>
      <c r="J74" s="239" t="str">
        <f>IFERROR(IF(VLOOKUP(TableHandbook[[#This Row],[UDC]],TableAvailabilities[],5,FALSE)&gt;0,"Y",""),"")</f>
        <v>Y</v>
      </c>
      <c r="K74" s="2"/>
      <c r="L74" s="242" t="str">
        <f>IFERROR(VLOOKUP(TableHandbook[[#This Row],[UDC]],TableOMTEACH1[],7,FALSE),"")</f>
        <v/>
      </c>
      <c r="M74" s="240" t="str">
        <f>IFERROR(VLOOKUP(TableHandbook[[#This Row],[UDC]],TableOUMPTCHEC[],7,FALSE),"")</f>
        <v>Core</v>
      </c>
      <c r="N74" s="240" t="str">
        <f>IFERROR(VLOOKUP(TableHandbook[[#This Row],[UDC]],TableOUMPTCHPE[],7,FALSE),"")</f>
        <v>Core</v>
      </c>
      <c r="O74" s="240" t="str">
        <f>IFERROR(VLOOKUP(TableHandbook[[#This Row],[UDC]],TableOUMPTCHSE[],7,FALSE),"")</f>
        <v>Core</v>
      </c>
      <c r="P74" s="242" t="str">
        <f>IFERROR(VLOOKUP(TableHandbook[[#This Row],[UDC]],TableOCTESOL1[],7,FALSE),"")</f>
        <v/>
      </c>
      <c r="Q74" s="240" t="str">
        <f>IFERROR(VLOOKUP(TableHandbook[[#This Row],[UDC]],TableOCTESOL[],7,FALSE),"")</f>
        <v/>
      </c>
      <c r="R74" s="240" t="str">
        <f>IFERROR(VLOOKUP(TableHandbook[[#This Row],[UDC]],TableOMAPLING[],7,FALSE),"")</f>
        <v/>
      </c>
      <c r="S74" s="242" t="str">
        <f>IFERROR(VLOOKUP(TableHandbook[[#This Row],[UDC]],TableOCEDHE1[],7,FALSE),"")</f>
        <v/>
      </c>
      <c r="T74" s="240" t="str">
        <f>IFERROR(VLOOKUP(TableHandbook[[#This Row],[UDC]],TableOCEDHE[],7,FALSE),"")</f>
        <v/>
      </c>
      <c r="U74" s="240" t="str">
        <f>IFERROR(VLOOKUP(TableHandbook[[#This Row],[UDC]],TableOCEDUCS1[],7,FALSE),"")</f>
        <v/>
      </c>
      <c r="V74" s="240" t="str">
        <f>IFERROR(VLOOKUP(TableHandbook[[#This Row],[UDC]],TableOCEDUC[],7,FALSE),"")</f>
        <v/>
      </c>
      <c r="W74" s="240" t="str">
        <f>IFERROR(VLOOKUP(TableHandbook[[#This Row],[UDC]],TableOGEDUC[],7,FALSE),"")</f>
        <v/>
      </c>
      <c r="X74" s="240" t="str">
        <f>IFERROR(VLOOKUP(TableHandbook[[#This Row],[UDC]],TableOUMPEDUPR[],7,FALSE),"")</f>
        <v/>
      </c>
      <c r="Y74" s="240" t="str">
        <f>IFERROR(VLOOKUP(TableHandbook[[#This Row],[UDC]],TableOUMPEDUSC[],7,FALSE),"")</f>
        <v/>
      </c>
      <c r="Z74" s="242" t="str">
        <f>IFERROR(VLOOKUP(TableHandbook[[#This Row],[UDC]],TableOMEDUC[],7,FALSE),"")</f>
        <v/>
      </c>
      <c r="AA74" s="240" t="str">
        <f>IFERROR(VLOOKUP(TableHandbook[[#This Row],[UDC]],TableOSEPCULIN[],7,FALSE),"")</f>
        <v/>
      </c>
      <c r="AB74" s="240" t="str">
        <f>IFERROR(VLOOKUP(TableHandbook[[#This Row],[UDC]],TableOSEPLNTCH[],7,FALSE),"")</f>
        <v/>
      </c>
      <c r="AC74" s="240" t="str">
        <f>IFERROR(VLOOKUP(TableHandbook[[#This Row],[UDC]],TableOSEPSTEME[],7,FALSE),"")</f>
        <v/>
      </c>
    </row>
    <row r="75" spans="1:29" x14ac:dyDescent="0.25">
      <c r="A75" s="2" t="s">
        <v>122</v>
      </c>
      <c r="B75" s="3">
        <v>1</v>
      </c>
      <c r="C75" s="3" t="s">
        <v>496</v>
      </c>
      <c r="D75" s="2" t="s">
        <v>497</v>
      </c>
      <c r="E75" s="3">
        <v>25</v>
      </c>
      <c r="F75" s="237" t="s">
        <v>357</v>
      </c>
      <c r="G75" s="239" t="str">
        <f>IFERROR(IF(VLOOKUP(TableHandbook[[#This Row],[UDC]],TableAvailabilities[],2,FALSE)&gt;0,"Y",""),"")</f>
        <v>Y</v>
      </c>
      <c r="H75" s="239" t="str">
        <f>IFERROR(IF(VLOOKUP(TableHandbook[[#This Row],[UDC]],TableAvailabilities[],3,FALSE)&gt;0,"Y",""),"")</f>
        <v/>
      </c>
      <c r="I75" s="239" t="str">
        <f>IFERROR(IF(VLOOKUP(TableHandbook[[#This Row],[UDC]],TableAvailabilities[],4,FALSE)&gt;0,"Y",""),"")</f>
        <v/>
      </c>
      <c r="J75" s="239" t="str">
        <f>IFERROR(IF(VLOOKUP(TableHandbook[[#This Row],[UDC]],TableAvailabilities[],5,FALSE)&gt;0,"Y",""),"")</f>
        <v>Y</v>
      </c>
      <c r="K75" s="2"/>
      <c r="L75" s="242" t="str">
        <f>IFERROR(VLOOKUP(TableHandbook[[#This Row],[UDC]],TableOMTEACH1[],7,FALSE),"")</f>
        <v/>
      </c>
      <c r="M75" s="240" t="str">
        <f>IFERROR(VLOOKUP(TableHandbook[[#This Row],[UDC]],TableOUMPTCHEC[],7,FALSE),"")</f>
        <v/>
      </c>
      <c r="N75" s="240" t="str">
        <f>IFERROR(VLOOKUP(TableHandbook[[#This Row],[UDC]],TableOUMPTCHPE[],7,FALSE),"")</f>
        <v>Core</v>
      </c>
      <c r="O75" s="240" t="str">
        <f>IFERROR(VLOOKUP(TableHandbook[[#This Row],[UDC]],TableOUMPTCHSE[],7,FALSE),"")</f>
        <v>Core</v>
      </c>
      <c r="P75" s="242" t="str">
        <f>IFERROR(VLOOKUP(TableHandbook[[#This Row],[UDC]],TableOCTESOL1[],7,FALSE),"")</f>
        <v/>
      </c>
      <c r="Q75" s="240" t="str">
        <f>IFERROR(VLOOKUP(TableHandbook[[#This Row],[UDC]],TableOCTESOL[],7,FALSE),"")</f>
        <v/>
      </c>
      <c r="R75" s="240" t="str">
        <f>IFERROR(VLOOKUP(TableHandbook[[#This Row],[UDC]],TableOMAPLING[],7,FALSE),"")</f>
        <v/>
      </c>
      <c r="S75" s="242" t="str">
        <f>IFERROR(VLOOKUP(TableHandbook[[#This Row],[UDC]],TableOCEDHE1[],7,FALSE),"")</f>
        <v/>
      </c>
      <c r="T75" s="240" t="str">
        <f>IFERROR(VLOOKUP(TableHandbook[[#This Row],[UDC]],TableOCEDHE[],7,FALSE),"")</f>
        <v/>
      </c>
      <c r="U75" s="240" t="str">
        <f>IFERROR(VLOOKUP(TableHandbook[[#This Row],[UDC]],TableOCEDUCS1[],7,FALSE),"")</f>
        <v/>
      </c>
      <c r="V75" s="240" t="str">
        <f>IFERROR(VLOOKUP(TableHandbook[[#This Row],[UDC]],TableOCEDUC[],7,FALSE),"")</f>
        <v/>
      </c>
      <c r="W75" s="240" t="str">
        <f>IFERROR(VLOOKUP(TableHandbook[[#This Row],[UDC]],TableOGEDUC[],7,FALSE),"")</f>
        <v/>
      </c>
      <c r="X75" s="240" t="str">
        <f>IFERROR(VLOOKUP(TableHandbook[[#This Row],[UDC]],TableOUMPEDUPR[],7,FALSE),"")</f>
        <v/>
      </c>
      <c r="Y75" s="240" t="str">
        <f>IFERROR(VLOOKUP(TableHandbook[[#This Row],[UDC]],TableOUMPEDUSC[],7,FALSE),"")</f>
        <v/>
      </c>
      <c r="Z75" s="242" t="str">
        <f>IFERROR(VLOOKUP(TableHandbook[[#This Row],[UDC]],TableOMEDUC[],7,FALSE),"")</f>
        <v/>
      </c>
      <c r="AA75" s="240" t="str">
        <f>IFERROR(VLOOKUP(TableHandbook[[#This Row],[UDC]],TableOSEPCULIN[],7,FALSE),"")</f>
        <v/>
      </c>
      <c r="AB75" s="240" t="str">
        <f>IFERROR(VLOOKUP(TableHandbook[[#This Row],[UDC]],TableOSEPLNTCH[],7,FALSE),"")</f>
        <v/>
      </c>
      <c r="AC75" s="240" t="str">
        <f>IFERROR(VLOOKUP(TableHandbook[[#This Row],[UDC]],TableOSEPSTEME[],7,FALSE),"")</f>
        <v/>
      </c>
    </row>
    <row r="76" spans="1:29" x14ac:dyDescent="0.25">
      <c r="A76" s="2" t="s">
        <v>498</v>
      </c>
      <c r="B76" s="3"/>
      <c r="C76" s="3"/>
      <c r="D76" s="2" t="s">
        <v>499</v>
      </c>
      <c r="E76" s="3"/>
      <c r="F76" s="237"/>
      <c r="G76" s="239" t="str">
        <f>IFERROR(IF(VLOOKUP(TableHandbook[[#This Row],[UDC]],TableAvailabilities[],2,FALSE)&gt;0,"Y",""),"")</f>
        <v/>
      </c>
      <c r="H76" s="239" t="str">
        <f>IFERROR(IF(VLOOKUP(TableHandbook[[#This Row],[UDC]],TableAvailabilities[],3,FALSE)&gt;0,"Y",""),"")</f>
        <v/>
      </c>
      <c r="I76" s="239" t="str">
        <f>IFERROR(IF(VLOOKUP(TableHandbook[[#This Row],[UDC]],TableAvailabilities[],4,FALSE)&gt;0,"Y",""),"")</f>
        <v/>
      </c>
      <c r="J76" s="239" t="str">
        <f>IFERROR(IF(VLOOKUP(TableHandbook[[#This Row],[UDC]],TableAvailabilities[],5,FALSE)&gt;0,"Y",""),"")</f>
        <v/>
      </c>
      <c r="K76" s="2"/>
      <c r="L76" s="242" t="str">
        <f>IFERROR(VLOOKUP(TableHandbook[[#This Row],[UDC]],TableOMTEACH1[],7,FALSE),"")</f>
        <v/>
      </c>
      <c r="M76" s="240" t="str">
        <f>IFERROR(VLOOKUP(TableHandbook[[#This Row],[UDC]],TableOUMPTCHEC[],7,FALSE),"")</f>
        <v/>
      </c>
      <c r="N76" s="240" t="str">
        <f>IFERROR(VLOOKUP(TableHandbook[[#This Row],[UDC]],TableOUMPTCHPE[],7,FALSE),"")</f>
        <v/>
      </c>
      <c r="O76" s="240" t="str">
        <f>IFERROR(VLOOKUP(TableHandbook[[#This Row],[UDC]],TableOUMPTCHSE[],7,FALSE),"")</f>
        <v>Option</v>
      </c>
      <c r="P76" s="242" t="str">
        <f>IFERROR(VLOOKUP(TableHandbook[[#This Row],[UDC]],TableOCTESOL1[],7,FALSE),"")</f>
        <v/>
      </c>
      <c r="Q76" s="240" t="str">
        <f>IFERROR(VLOOKUP(TableHandbook[[#This Row],[UDC]],TableOCTESOL[],7,FALSE),"")</f>
        <v/>
      </c>
      <c r="R76" s="240" t="str">
        <f>IFERROR(VLOOKUP(TableHandbook[[#This Row],[UDC]],TableOMAPLING[],7,FALSE),"")</f>
        <v/>
      </c>
      <c r="S76" s="242" t="str">
        <f>IFERROR(VLOOKUP(TableHandbook[[#This Row],[UDC]],TableOCEDHE1[],7,FALSE),"")</f>
        <v/>
      </c>
      <c r="T76" s="240" t="str">
        <f>IFERROR(VLOOKUP(TableHandbook[[#This Row],[UDC]],TableOCEDHE[],7,FALSE),"")</f>
        <v/>
      </c>
      <c r="U76" s="240" t="str">
        <f>IFERROR(VLOOKUP(TableHandbook[[#This Row],[UDC]],TableOCEDUCS1[],7,FALSE),"")</f>
        <v/>
      </c>
      <c r="V76" s="240" t="str">
        <f>IFERROR(VLOOKUP(TableHandbook[[#This Row],[UDC]],TableOCEDUC[],7,FALSE),"")</f>
        <v/>
      </c>
      <c r="W76" s="240" t="str">
        <f>IFERROR(VLOOKUP(TableHandbook[[#This Row],[UDC]],TableOGEDUC[],7,FALSE),"")</f>
        <v/>
      </c>
      <c r="X76" s="240" t="str">
        <f>IFERROR(VLOOKUP(TableHandbook[[#This Row],[UDC]],TableOUMPEDUPR[],7,FALSE),"")</f>
        <v/>
      </c>
      <c r="Y76" s="240" t="str">
        <f>IFERROR(VLOOKUP(TableHandbook[[#This Row],[UDC]],TableOUMPEDUSC[],7,FALSE),"")</f>
        <v/>
      </c>
      <c r="Z76" s="242" t="str">
        <f>IFERROR(VLOOKUP(TableHandbook[[#This Row],[UDC]],TableOMEDUC[],7,FALSE),"")</f>
        <v/>
      </c>
      <c r="AA76" s="240" t="str">
        <f>IFERROR(VLOOKUP(TableHandbook[[#This Row],[UDC]],TableOSEPCULIN[],7,FALSE),"")</f>
        <v/>
      </c>
      <c r="AB76" s="240" t="str">
        <f>IFERROR(VLOOKUP(TableHandbook[[#This Row],[UDC]],TableOSEPLNTCH[],7,FALSE),"")</f>
        <v/>
      </c>
      <c r="AC76" s="240" t="str">
        <f>IFERROR(VLOOKUP(TableHandbook[[#This Row],[UDC]],TableOSEPSTEME[],7,FALSE),"")</f>
        <v/>
      </c>
    </row>
    <row r="77" spans="1:29" x14ac:dyDescent="0.25">
      <c r="A77" s="2" t="s">
        <v>313</v>
      </c>
      <c r="B77" s="3"/>
      <c r="C77" s="3"/>
      <c r="D77" s="2" t="s">
        <v>500</v>
      </c>
      <c r="E77" s="3"/>
      <c r="F77" s="237"/>
      <c r="G77" s="239" t="str">
        <f>IFERROR(IF(VLOOKUP(TableHandbook[[#This Row],[UDC]],TableAvailabilities[],2,FALSE)&gt;0,"Y",""),"")</f>
        <v/>
      </c>
      <c r="H77" s="239" t="str">
        <f>IFERROR(IF(VLOOKUP(TableHandbook[[#This Row],[UDC]],TableAvailabilities[],3,FALSE)&gt;0,"Y",""),"")</f>
        <v/>
      </c>
      <c r="I77" s="239" t="str">
        <f>IFERROR(IF(VLOOKUP(TableHandbook[[#This Row],[UDC]],TableAvailabilities[],4,FALSE)&gt;0,"Y",""),"")</f>
        <v/>
      </c>
      <c r="J77" s="239" t="str">
        <f>IFERROR(IF(VLOOKUP(TableHandbook[[#This Row],[UDC]],TableAvailabilities[],5,FALSE)&gt;0,"Y",""),"")</f>
        <v/>
      </c>
      <c r="K77" s="2"/>
      <c r="L77" s="242" t="str">
        <f>IFERROR(VLOOKUP(TableHandbook[[#This Row],[UDC]],TableOMTEACH1[],7,FALSE),"")</f>
        <v/>
      </c>
      <c r="M77" s="240" t="str">
        <f>IFERROR(VLOOKUP(TableHandbook[[#This Row],[UDC]],TableOUMPTCHEC[],7,FALSE),"")</f>
        <v/>
      </c>
      <c r="N77" s="240" t="str">
        <f>IFERROR(VLOOKUP(TableHandbook[[#This Row],[UDC]],TableOUMPTCHPE[],7,FALSE),"")</f>
        <v/>
      </c>
      <c r="O77" s="240" t="str">
        <f>IFERROR(VLOOKUP(TableHandbook[[#This Row],[UDC]],TableOUMPTCHSE[],7,FALSE),"")</f>
        <v/>
      </c>
      <c r="P77" s="242" t="str">
        <f>IFERROR(VLOOKUP(TableHandbook[[#This Row],[UDC]],TableOCTESOL1[],7,FALSE),"")</f>
        <v/>
      </c>
      <c r="Q77" s="240" t="str">
        <f>IFERROR(VLOOKUP(TableHandbook[[#This Row],[UDC]],TableOCTESOL[],7,FALSE),"")</f>
        <v/>
      </c>
      <c r="R77" s="240" t="str">
        <f>IFERROR(VLOOKUP(TableHandbook[[#This Row],[UDC]],TableOMAPLING[],7,FALSE),"")</f>
        <v/>
      </c>
      <c r="S77" s="242" t="str">
        <f>IFERROR(VLOOKUP(TableHandbook[[#This Row],[UDC]],TableOCEDHE1[],7,FALSE),"")</f>
        <v/>
      </c>
      <c r="T77" s="240" t="str">
        <f>IFERROR(VLOOKUP(TableHandbook[[#This Row],[UDC]],TableOCEDHE[],7,FALSE),"")</f>
        <v/>
      </c>
      <c r="U77" s="240" t="str">
        <f>IFERROR(VLOOKUP(TableHandbook[[#This Row],[UDC]],TableOCEDUCS1[],7,FALSE),"")</f>
        <v/>
      </c>
      <c r="V77" s="240" t="str">
        <f>IFERROR(VLOOKUP(TableHandbook[[#This Row],[UDC]],TableOCEDUC[],7,FALSE),"")</f>
        <v/>
      </c>
      <c r="W77" s="240" t="str">
        <f>IFERROR(VLOOKUP(TableHandbook[[#This Row],[UDC]],TableOGEDUC[],7,FALSE),"")</f>
        <v/>
      </c>
      <c r="X77" s="240" t="str">
        <f>IFERROR(VLOOKUP(TableHandbook[[#This Row],[UDC]],TableOUMPEDUPR[],7,FALSE),"")</f>
        <v/>
      </c>
      <c r="Y77" s="240" t="str">
        <f>IFERROR(VLOOKUP(TableHandbook[[#This Row],[UDC]],TableOUMPEDUSC[],7,FALSE),"")</f>
        <v/>
      </c>
      <c r="Z77" s="242" t="str">
        <f>IFERROR(VLOOKUP(TableHandbook[[#This Row],[UDC]],TableOMEDUC[],7,FALSE),"")</f>
        <v/>
      </c>
      <c r="AA77" s="240" t="str">
        <f>IFERROR(VLOOKUP(TableHandbook[[#This Row],[UDC]],TableOSEPCULIN[],7,FALSE),"")</f>
        <v/>
      </c>
      <c r="AB77" s="240" t="str">
        <f>IFERROR(VLOOKUP(TableHandbook[[#This Row],[UDC]],TableOSEPLNTCH[],7,FALSE),"")</f>
        <v/>
      </c>
      <c r="AC77" s="240" t="str">
        <f>IFERROR(VLOOKUP(TableHandbook[[#This Row],[UDC]],TableOSEPSTEME[],7,FALSE),"")</f>
        <v/>
      </c>
    </row>
    <row r="78" spans="1:29" x14ac:dyDescent="0.25">
      <c r="A78" s="2" t="s">
        <v>286</v>
      </c>
      <c r="B78" s="3"/>
      <c r="C78" s="3"/>
      <c r="D78" s="2" t="s">
        <v>501</v>
      </c>
      <c r="E78" s="3">
        <v>25</v>
      </c>
      <c r="F78" s="237" t="s">
        <v>354</v>
      </c>
      <c r="G78" s="239" t="str">
        <f>IFERROR(IF(VLOOKUP(TableHandbook[[#This Row],[UDC]],TableAvailabilities[],2,FALSE)&gt;0,"Y",""),"")</f>
        <v/>
      </c>
      <c r="H78" s="239" t="str">
        <f>IFERROR(IF(VLOOKUP(TableHandbook[[#This Row],[UDC]],TableAvailabilities[],3,FALSE)&gt;0,"Y",""),"")</f>
        <v/>
      </c>
      <c r="I78" s="239" t="str">
        <f>IFERROR(IF(VLOOKUP(TableHandbook[[#This Row],[UDC]],TableAvailabilities[],4,FALSE)&gt;0,"Y",""),"")</f>
        <v/>
      </c>
      <c r="J78" s="239" t="str">
        <f>IFERROR(IF(VLOOKUP(TableHandbook[[#This Row],[UDC]],TableAvailabilities[],5,FALSE)&gt;0,"Y",""),"")</f>
        <v/>
      </c>
      <c r="K78" s="2"/>
      <c r="L78" s="242" t="str">
        <f>IFERROR(VLOOKUP(TableHandbook[[#This Row],[UDC]],TableOMTEACH1[],7,FALSE),"")</f>
        <v/>
      </c>
      <c r="M78" s="240" t="str">
        <f>IFERROR(VLOOKUP(TableHandbook[[#This Row],[UDC]],TableOUMPTCHEC[],7,FALSE),"")</f>
        <v/>
      </c>
      <c r="N78" s="240" t="str">
        <f>IFERROR(VLOOKUP(TableHandbook[[#This Row],[UDC]],TableOUMPTCHPE[],7,FALSE),"")</f>
        <v/>
      </c>
      <c r="O78" s="240" t="str">
        <f>IFERROR(VLOOKUP(TableHandbook[[#This Row],[UDC]],TableOUMPTCHSE[],7,FALSE),"")</f>
        <v/>
      </c>
      <c r="P78" s="242" t="str">
        <f>IFERROR(VLOOKUP(TableHandbook[[#This Row],[UDC]],TableOCTESOL1[],7,FALSE),"")</f>
        <v/>
      </c>
      <c r="Q78" s="240" t="str">
        <f>IFERROR(VLOOKUP(TableHandbook[[#This Row],[UDC]],TableOCTESOL[],7,FALSE),"")</f>
        <v/>
      </c>
      <c r="R78" s="240" t="str">
        <f>IFERROR(VLOOKUP(TableHandbook[[#This Row],[UDC]],TableOMAPLING[],7,FALSE),"")</f>
        <v/>
      </c>
      <c r="S78" s="242" t="str">
        <f>IFERROR(VLOOKUP(TableHandbook[[#This Row],[UDC]],TableOCEDHE1[],7,FALSE),"")</f>
        <v/>
      </c>
      <c r="T78" s="240" t="str">
        <f>IFERROR(VLOOKUP(TableHandbook[[#This Row],[UDC]],TableOCEDHE[],7,FALSE),"")</f>
        <v/>
      </c>
      <c r="U78" s="240" t="str">
        <f>IFERROR(VLOOKUP(TableHandbook[[#This Row],[UDC]],TableOCEDUCS1[],7,FALSE),"")</f>
        <v/>
      </c>
      <c r="V78" s="240" t="str">
        <f>IFERROR(VLOOKUP(TableHandbook[[#This Row],[UDC]],TableOCEDUC[],7,FALSE),"")</f>
        <v/>
      </c>
      <c r="W78" s="240" t="str">
        <f>IFERROR(VLOOKUP(TableHandbook[[#This Row],[UDC]],TableOGEDUC[],7,FALSE),"")</f>
        <v/>
      </c>
      <c r="X78" s="240" t="str">
        <f>IFERROR(VLOOKUP(TableHandbook[[#This Row],[UDC]],TableOUMPEDUPR[],7,FALSE),"")</f>
        <v/>
      </c>
      <c r="Y78" s="240" t="str">
        <f>IFERROR(VLOOKUP(TableHandbook[[#This Row],[UDC]],TableOUMPEDUSC[],7,FALSE),"")</f>
        <v/>
      </c>
      <c r="Z78" s="242" t="str">
        <f>IFERROR(VLOOKUP(TableHandbook[[#This Row],[UDC]],TableOMEDUC[],7,FALSE),"")</f>
        <v/>
      </c>
      <c r="AA78" s="240" t="str">
        <f>IFERROR(VLOOKUP(TableHandbook[[#This Row],[UDC]],TableOSEPCULIN[],7,FALSE),"")</f>
        <v/>
      </c>
      <c r="AB78" s="240" t="str">
        <f>IFERROR(VLOOKUP(TableHandbook[[#This Row],[UDC]],TableOSEPLNTCH[],7,FALSE),"")</f>
        <v/>
      </c>
      <c r="AC78" s="240" t="str">
        <f>IFERROR(VLOOKUP(TableHandbook[[#This Row],[UDC]],TableOSEPSTEME[],7,FALSE),"")</f>
        <v/>
      </c>
    </row>
    <row r="79" spans="1:29" x14ac:dyDescent="0.25">
      <c r="A79" s="2" t="s">
        <v>304</v>
      </c>
      <c r="B79" s="3"/>
      <c r="C79" s="3"/>
      <c r="D79" s="2" t="s">
        <v>502</v>
      </c>
      <c r="E79" s="3">
        <v>25</v>
      </c>
      <c r="F79" s="237" t="s">
        <v>354</v>
      </c>
      <c r="G79" s="239" t="str">
        <f>IFERROR(IF(VLOOKUP(TableHandbook[[#This Row],[UDC]],TableAvailabilities[],2,FALSE)&gt;0,"Y",""),"")</f>
        <v/>
      </c>
      <c r="H79" s="239" t="str">
        <f>IFERROR(IF(VLOOKUP(TableHandbook[[#This Row],[UDC]],TableAvailabilities[],3,FALSE)&gt;0,"Y",""),"")</f>
        <v/>
      </c>
      <c r="I79" s="239" t="str">
        <f>IFERROR(IF(VLOOKUP(TableHandbook[[#This Row],[UDC]],TableAvailabilities[],4,FALSE)&gt;0,"Y",""),"")</f>
        <v/>
      </c>
      <c r="J79" s="239" t="str">
        <f>IFERROR(IF(VLOOKUP(TableHandbook[[#This Row],[UDC]],TableAvailabilities[],5,FALSE)&gt;0,"Y",""),"")</f>
        <v/>
      </c>
      <c r="K79" s="2"/>
      <c r="L79" s="242" t="str">
        <f>IFERROR(VLOOKUP(TableHandbook[[#This Row],[UDC]],TableOMTEACH1[],7,FALSE),"")</f>
        <v/>
      </c>
      <c r="M79" s="240" t="str">
        <f>IFERROR(VLOOKUP(TableHandbook[[#This Row],[UDC]],TableOUMPTCHEC[],7,FALSE),"")</f>
        <v/>
      </c>
      <c r="N79" s="240" t="str">
        <f>IFERROR(VLOOKUP(TableHandbook[[#This Row],[UDC]],TableOUMPTCHPE[],7,FALSE),"")</f>
        <v/>
      </c>
      <c r="O79" s="240" t="str">
        <f>IFERROR(VLOOKUP(TableHandbook[[#This Row],[UDC]],TableOUMPTCHSE[],7,FALSE),"")</f>
        <v/>
      </c>
      <c r="P79" s="242" t="str">
        <f>IFERROR(VLOOKUP(TableHandbook[[#This Row],[UDC]],TableOCTESOL1[],7,FALSE),"")</f>
        <v/>
      </c>
      <c r="Q79" s="240" t="str">
        <f>IFERROR(VLOOKUP(TableHandbook[[#This Row],[UDC]],TableOCTESOL[],7,FALSE),"")</f>
        <v/>
      </c>
      <c r="R79" s="240" t="str">
        <f>IFERROR(VLOOKUP(TableHandbook[[#This Row],[UDC]],TableOMAPLING[],7,FALSE),"")</f>
        <v/>
      </c>
      <c r="S79" s="242" t="str">
        <f>IFERROR(VLOOKUP(TableHandbook[[#This Row],[UDC]],TableOCEDHE1[],7,FALSE),"")</f>
        <v/>
      </c>
      <c r="T79" s="240" t="str">
        <f>IFERROR(VLOOKUP(TableHandbook[[#This Row],[UDC]],TableOCEDHE[],7,FALSE),"")</f>
        <v/>
      </c>
      <c r="U79" s="240" t="str">
        <f>IFERROR(VLOOKUP(TableHandbook[[#This Row],[UDC]],TableOCEDUCS1[],7,FALSE),"")</f>
        <v/>
      </c>
      <c r="V79" s="240" t="str">
        <f>IFERROR(VLOOKUP(TableHandbook[[#This Row],[UDC]],TableOCEDUC[],7,FALSE),"")</f>
        <v/>
      </c>
      <c r="W79" s="240" t="str">
        <f>IFERROR(VLOOKUP(TableHandbook[[#This Row],[UDC]],TableOGEDUC[],7,FALSE),"")</f>
        <v/>
      </c>
      <c r="X79" s="240" t="str">
        <f>IFERROR(VLOOKUP(TableHandbook[[#This Row],[UDC]],TableOUMPEDUPR[],7,FALSE),"")</f>
        <v/>
      </c>
      <c r="Y79" s="240" t="str">
        <f>IFERROR(VLOOKUP(TableHandbook[[#This Row],[UDC]],TableOUMPEDUSC[],7,FALSE),"")</f>
        <v/>
      </c>
      <c r="Z79" s="242" t="str">
        <f>IFERROR(VLOOKUP(TableHandbook[[#This Row],[UDC]],TableOMEDUC[],7,FALSE),"")</f>
        <v/>
      </c>
      <c r="AA79" s="240" t="str">
        <f>IFERROR(VLOOKUP(TableHandbook[[#This Row],[UDC]],TableOSEPCULIN[],7,FALSE),"")</f>
        <v/>
      </c>
      <c r="AB79" s="240" t="str">
        <f>IFERROR(VLOOKUP(TableHandbook[[#This Row],[UDC]],TableOSEPLNTCH[],7,FALSE),"")</f>
        <v/>
      </c>
      <c r="AC79" s="240" t="str">
        <f>IFERROR(VLOOKUP(TableHandbook[[#This Row],[UDC]],TableOSEPSTEME[],7,FALSE),"")</f>
        <v/>
      </c>
    </row>
    <row r="80" spans="1:29" x14ac:dyDescent="0.25">
      <c r="A80" s="2" t="s">
        <v>344</v>
      </c>
      <c r="B80" s="3"/>
      <c r="C80" s="3"/>
      <c r="D80" s="2" t="s">
        <v>503</v>
      </c>
      <c r="E80" s="3">
        <v>25</v>
      </c>
      <c r="F80" s="237" t="s">
        <v>354</v>
      </c>
      <c r="G80" s="239" t="str">
        <f>IFERROR(IF(VLOOKUP(TableHandbook[[#This Row],[UDC]],TableAvailabilities[],2,FALSE)&gt;0,"Y",""),"")</f>
        <v/>
      </c>
      <c r="H80" s="239" t="str">
        <f>IFERROR(IF(VLOOKUP(TableHandbook[[#This Row],[UDC]],TableAvailabilities[],3,FALSE)&gt;0,"Y",""),"")</f>
        <v/>
      </c>
      <c r="I80" s="239" t="str">
        <f>IFERROR(IF(VLOOKUP(TableHandbook[[#This Row],[UDC]],TableAvailabilities[],4,FALSE)&gt;0,"Y",""),"")</f>
        <v/>
      </c>
      <c r="J80" s="239" t="str">
        <f>IFERROR(IF(VLOOKUP(TableHandbook[[#This Row],[UDC]],TableAvailabilities[],5,FALSE)&gt;0,"Y",""),"")</f>
        <v/>
      </c>
      <c r="K80" s="2"/>
      <c r="L80" s="242" t="str">
        <f>IFERROR(VLOOKUP(TableHandbook[[#This Row],[UDC]],TableOMTEACH1[],7,FALSE),"")</f>
        <v/>
      </c>
      <c r="M80" s="240" t="str">
        <f>IFERROR(VLOOKUP(TableHandbook[[#This Row],[UDC]],TableOUMPTCHEC[],7,FALSE),"")</f>
        <v/>
      </c>
      <c r="N80" s="240" t="str">
        <f>IFERROR(VLOOKUP(TableHandbook[[#This Row],[UDC]],TableOUMPTCHPE[],7,FALSE),"")</f>
        <v/>
      </c>
      <c r="O80" s="240" t="str">
        <f>IFERROR(VLOOKUP(TableHandbook[[#This Row],[UDC]],TableOUMPTCHSE[],7,FALSE),"")</f>
        <v/>
      </c>
      <c r="P80" s="242" t="str">
        <f>IFERROR(VLOOKUP(TableHandbook[[#This Row],[UDC]],TableOCTESOL1[],7,FALSE),"")</f>
        <v/>
      </c>
      <c r="Q80" s="240" t="str">
        <f>IFERROR(VLOOKUP(TableHandbook[[#This Row],[UDC]],TableOCTESOL[],7,FALSE),"")</f>
        <v/>
      </c>
      <c r="R80" s="240" t="str">
        <f>IFERROR(VLOOKUP(TableHandbook[[#This Row],[UDC]],TableOMAPLING[],7,FALSE),"")</f>
        <v/>
      </c>
      <c r="S80" s="242" t="str">
        <f>IFERROR(VLOOKUP(TableHandbook[[#This Row],[UDC]],TableOCEDHE1[],7,FALSE),"")</f>
        <v/>
      </c>
      <c r="T80" s="240" t="str">
        <f>IFERROR(VLOOKUP(TableHandbook[[#This Row],[UDC]],TableOCEDHE[],7,FALSE),"")</f>
        <v/>
      </c>
      <c r="U80" s="240" t="str">
        <f>IFERROR(VLOOKUP(TableHandbook[[#This Row],[UDC]],TableOCEDUCS1[],7,FALSE),"")</f>
        <v/>
      </c>
      <c r="V80" s="240" t="str">
        <f>IFERROR(VLOOKUP(TableHandbook[[#This Row],[UDC]],TableOCEDUC[],7,FALSE),"")</f>
        <v/>
      </c>
      <c r="W80" s="240" t="str">
        <f>IFERROR(VLOOKUP(TableHandbook[[#This Row],[UDC]],TableOGEDUC[],7,FALSE),"")</f>
        <v/>
      </c>
      <c r="X80" s="240" t="str">
        <f>IFERROR(VLOOKUP(TableHandbook[[#This Row],[UDC]],TableOUMPEDUPR[],7,FALSE),"")</f>
        <v/>
      </c>
      <c r="Y80" s="240" t="str">
        <f>IFERROR(VLOOKUP(TableHandbook[[#This Row],[UDC]],TableOUMPEDUSC[],7,FALSE),"")</f>
        <v/>
      </c>
      <c r="Z80" s="242" t="str">
        <f>IFERROR(VLOOKUP(TableHandbook[[#This Row],[UDC]],TableOMEDUC[],7,FALSE),"")</f>
        <v/>
      </c>
      <c r="AA80" s="240" t="str">
        <f>IFERROR(VLOOKUP(TableHandbook[[#This Row],[UDC]],TableOSEPCULIN[],7,FALSE),"")</f>
        <v/>
      </c>
      <c r="AB80" s="240" t="str">
        <f>IFERROR(VLOOKUP(TableHandbook[[#This Row],[UDC]],TableOSEPLNTCH[],7,FALSE),"")</f>
        <v/>
      </c>
      <c r="AC80" s="240" t="str">
        <f>IFERROR(VLOOKUP(TableHandbook[[#This Row],[UDC]],TableOSEPSTEME[],7,FALSE),"")</f>
        <v/>
      </c>
    </row>
    <row r="81" spans="1:29" x14ac:dyDescent="0.25">
      <c r="A81" s="2" t="s">
        <v>345</v>
      </c>
      <c r="B81" s="3"/>
      <c r="C81" s="3"/>
      <c r="D81" s="2" t="s">
        <v>504</v>
      </c>
      <c r="E81" s="3">
        <v>25</v>
      </c>
      <c r="F81" s="237" t="s">
        <v>354</v>
      </c>
      <c r="G81" s="239" t="str">
        <f>IFERROR(IF(VLOOKUP(TableHandbook[[#This Row],[UDC]],TableAvailabilities[],2,FALSE)&gt;0,"Y",""),"")</f>
        <v/>
      </c>
      <c r="H81" s="239" t="str">
        <f>IFERROR(IF(VLOOKUP(TableHandbook[[#This Row],[UDC]],TableAvailabilities[],3,FALSE)&gt;0,"Y",""),"")</f>
        <v/>
      </c>
      <c r="I81" s="239" t="str">
        <f>IFERROR(IF(VLOOKUP(TableHandbook[[#This Row],[UDC]],TableAvailabilities[],4,FALSE)&gt;0,"Y",""),"")</f>
        <v/>
      </c>
      <c r="J81" s="239" t="str">
        <f>IFERROR(IF(VLOOKUP(TableHandbook[[#This Row],[UDC]],TableAvailabilities[],5,FALSE)&gt;0,"Y",""),"")</f>
        <v/>
      </c>
      <c r="K81" s="2"/>
      <c r="L81" s="242" t="str">
        <f>IFERROR(VLOOKUP(TableHandbook[[#This Row],[UDC]],TableOMTEACH1[],7,FALSE),"")</f>
        <v/>
      </c>
      <c r="M81" s="240" t="str">
        <f>IFERROR(VLOOKUP(TableHandbook[[#This Row],[UDC]],TableOUMPTCHEC[],7,FALSE),"")</f>
        <v/>
      </c>
      <c r="N81" s="240" t="str">
        <f>IFERROR(VLOOKUP(TableHandbook[[#This Row],[UDC]],TableOUMPTCHPE[],7,FALSE),"")</f>
        <v/>
      </c>
      <c r="O81" s="240" t="str">
        <f>IFERROR(VLOOKUP(TableHandbook[[#This Row],[UDC]],TableOUMPTCHSE[],7,FALSE),"")</f>
        <v/>
      </c>
      <c r="P81" s="242" t="str">
        <f>IFERROR(VLOOKUP(TableHandbook[[#This Row],[UDC]],TableOCTESOL1[],7,FALSE),"")</f>
        <v/>
      </c>
      <c r="Q81" s="240" t="str">
        <f>IFERROR(VLOOKUP(TableHandbook[[#This Row],[UDC]],TableOCTESOL[],7,FALSE),"")</f>
        <v/>
      </c>
      <c r="R81" s="240" t="str">
        <f>IFERROR(VLOOKUP(TableHandbook[[#This Row],[UDC]],TableOMAPLING[],7,FALSE),"")</f>
        <v/>
      </c>
      <c r="S81" s="242" t="str">
        <f>IFERROR(VLOOKUP(TableHandbook[[#This Row],[UDC]],TableOCEDHE1[],7,FALSE),"")</f>
        <v/>
      </c>
      <c r="T81" s="240" t="str">
        <f>IFERROR(VLOOKUP(TableHandbook[[#This Row],[UDC]],TableOCEDHE[],7,FALSE),"")</f>
        <v/>
      </c>
      <c r="U81" s="240" t="str">
        <f>IFERROR(VLOOKUP(TableHandbook[[#This Row],[UDC]],TableOCEDUCS1[],7,FALSE),"")</f>
        <v/>
      </c>
      <c r="V81" s="240" t="str">
        <f>IFERROR(VLOOKUP(TableHandbook[[#This Row],[UDC]],TableOCEDUC[],7,FALSE),"")</f>
        <v/>
      </c>
      <c r="W81" s="240" t="str">
        <f>IFERROR(VLOOKUP(TableHandbook[[#This Row],[UDC]],TableOGEDUC[],7,FALSE),"")</f>
        <v/>
      </c>
      <c r="X81" s="240" t="str">
        <f>IFERROR(VLOOKUP(TableHandbook[[#This Row],[UDC]],TableOUMPEDUPR[],7,FALSE),"")</f>
        <v/>
      </c>
      <c r="Y81" s="240" t="str">
        <f>IFERROR(VLOOKUP(TableHandbook[[#This Row],[UDC]],TableOUMPEDUSC[],7,FALSE),"")</f>
        <v/>
      </c>
      <c r="Z81" s="242" t="str">
        <f>IFERROR(VLOOKUP(TableHandbook[[#This Row],[UDC]],TableOMEDUC[],7,FALSE),"")</f>
        <v/>
      </c>
      <c r="AA81" s="240" t="str">
        <f>IFERROR(VLOOKUP(TableHandbook[[#This Row],[UDC]],TableOSEPCULIN[],7,FALSE),"")</f>
        <v/>
      </c>
      <c r="AB81" s="240" t="str">
        <f>IFERROR(VLOOKUP(TableHandbook[[#This Row],[UDC]],TableOSEPLNTCH[],7,FALSE),"")</f>
        <v/>
      </c>
      <c r="AC81" s="240" t="str">
        <f>IFERROR(VLOOKUP(TableHandbook[[#This Row],[UDC]],TableOSEPSTEME[],7,FALSE),"")</f>
        <v/>
      </c>
    </row>
    <row r="82" spans="1:29" x14ac:dyDescent="0.25">
      <c r="A82" s="2" t="s">
        <v>179</v>
      </c>
      <c r="B82" s="3">
        <v>1</v>
      </c>
      <c r="C82" s="3" t="s">
        <v>505</v>
      </c>
      <c r="D82" s="2" t="s">
        <v>506</v>
      </c>
      <c r="E82" s="3">
        <v>25</v>
      </c>
      <c r="F82" s="237" t="s">
        <v>357</v>
      </c>
      <c r="G82" s="239" t="str">
        <f>IFERROR(IF(VLOOKUP(TableHandbook[[#This Row],[UDC]],TableAvailabilities[],2,FALSE)&gt;0,"Y",""),"")</f>
        <v>Y</v>
      </c>
      <c r="H82" s="239" t="str">
        <f>IFERROR(IF(VLOOKUP(TableHandbook[[#This Row],[UDC]],TableAvailabilities[],3,FALSE)&gt;0,"Y",""),"")</f>
        <v/>
      </c>
      <c r="I82" s="239" t="str">
        <f>IFERROR(IF(VLOOKUP(TableHandbook[[#This Row],[UDC]],TableAvailabilities[],4,FALSE)&gt;0,"Y",""),"")</f>
        <v>Y</v>
      </c>
      <c r="J82" s="239" t="str">
        <f>IFERROR(IF(VLOOKUP(TableHandbook[[#This Row],[UDC]],TableAvailabilities[],5,FALSE)&gt;0,"Y",""),"")</f>
        <v/>
      </c>
      <c r="K82" s="2"/>
      <c r="L82" s="242" t="str">
        <f>IFERROR(VLOOKUP(TableHandbook[[#This Row],[UDC]],TableOMTEACH1[],7,FALSE),"")</f>
        <v/>
      </c>
      <c r="M82" s="240" t="str">
        <f>IFERROR(VLOOKUP(TableHandbook[[#This Row],[UDC]],TableOUMPTCHEC[],7,FALSE),"")</f>
        <v/>
      </c>
      <c r="N82" s="240" t="str">
        <f>IFERROR(VLOOKUP(TableHandbook[[#This Row],[UDC]],TableOUMPTCHPE[],7,FALSE),"")</f>
        <v/>
      </c>
      <c r="O82" s="240" t="str">
        <f>IFERROR(VLOOKUP(TableHandbook[[#This Row],[UDC]],TableOUMPTCHSE[],7,FALSE),"")</f>
        <v/>
      </c>
      <c r="P82" s="242" t="str">
        <f>IFERROR(VLOOKUP(TableHandbook[[#This Row],[UDC]],TableOCTESOL1[],7,FALSE),"")</f>
        <v/>
      </c>
      <c r="Q82" s="240" t="str">
        <f>IFERROR(VLOOKUP(TableHandbook[[#This Row],[UDC]],TableOCTESOL[],7,FALSE),"")</f>
        <v/>
      </c>
      <c r="R82" s="240" t="str">
        <f>IFERROR(VLOOKUP(TableHandbook[[#This Row],[UDC]],TableOMAPLING[],7,FALSE),"")</f>
        <v>Core</v>
      </c>
      <c r="S82" s="242" t="str">
        <f>IFERROR(VLOOKUP(TableHandbook[[#This Row],[UDC]],TableOCEDHE1[],7,FALSE),"")</f>
        <v/>
      </c>
      <c r="T82" s="240" t="str">
        <f>IFERROR(VLOOKUP(TableHandbook[[#This Row],[UDC]],TableOCEDHE[],7,FALSE),"")</f>
        <v/>
      </c>
      <c r="U82" s="240" t="str">
        <f>IFERROR(VLOOKUP(TableHandbook[[#This Row],[UDC]],TableOCEDUCS1[],7,FALSE),"")</f>
        <v/>
      </c>
      <c r="V82" s="240" t="str">
        <f>IFERROR(VLOOKUP(TableHandbook[[#This Row],[UDC]],TableOCEDUC[],7,FALSE),"")</f>
        <v/>
      </c>
      <c r="W82" s="240" t="str">
        <f>IFERROR(VLOOKUP(TableHandbook[[#This Row],[UDC]],TableOGEDUC[],7,FALSE),"")</f>
        <v/>
      </c>
      <c r="X82" s="240" t="str">
        <f>IFERROR(VLOOKUP(TableHandbook[[#This Row],[UDC]],TableOUMPEDUPR[],7,FALSE),"")</f>
        <v/>
      </c>
      <c r="Y82" s="240" t="str">
        <f>IFERROR(VLOOKUP(TableHandbook[[#This Row],[UDC]],TableOUMPEDUSC[],7,FALSE),"")</f>
        <v/>
      </c>
      <c r="Z82" s="242" t="str">
        <f>IFERROR(VLOOKUP(TableHandbook[[#This Row],[UDC]],TableOMEDUC[],7,FALSE),"")</f>
        <v>Option</v>
      </c>
      <c r="AA82" s="240" t="str">
        <f>IFERROR(VLOOKUP(TableHandbook[[#This Row],[UDC]],TableOSEPCULIN[],7,FALSE),"")</f>
        <v>Core</v>
      </c>
      <c r="AB82" s="240" t="str">
        <f>IFERROR(VLOOKUP(TableHandbook[[#This Row],[UDC]],TableOSEPLNTCH[],7,FALSE),"")</f>
        <v/>
      </c>
      <c r="AC82" s="240" t="str">
        <f>IFERROR(VLOOKUP(TableHandbook[[#This Row],[UDC]],TableOSEPSTEME[],7,FALSE),"")</f>
        <v/>
      </c>
    </row>
    <row r="83" spans="1:29" x14ac:dyDescent="0.25">
      <c r="A83" s="2" t="s">
        <v>230</v>
      </c>
      <c r="B83" s="3">
        <v>1</v>
      </c>
      <c r="C83" s="3" t="s">
        <v>507</v>
      </c>
      <c r="D83" s="2" t="s">
        <v>508</v>
      </c>
      <c r="E83" s="3">
        <v>25</v>
      </c>
      <c r="F83" s="237" t="s">
        <v>357</v>
      </c>
      <c r="G83" s="239" t="str">
        <f>IFERROR(IF(VLOOKUP(TableHandbook[[#This Row],[UDC]],TableAvailabilities[],2,FALSE)&gt;0,"Y",""),"")</f>
        <v>Y</v>
      </c>
      <c r="H83" s="239" t="str">
        <f>IFERROR(IF(VLOOKUP(TableHandbook[[#This Row],[UDC]],TableAvailabilities[],3,FALSE)&gt;0,"Y",""),"")</f>
        <v/>
      </c>
      <c r="I83" s="239" t="str">
        <f>IFERROR(IF(VLOOKUP(TableHandbook[[#This Row],[UDC]],TableAvailabilities[],4,FALSE)&gt;0,"Y",""),"")</f>
        <v/>
      </c>
      <c r="J83" s="239" t="str">
        <f>IFERROR(IF(VLOOKUP(TableHandbook[[#This Row],[UDC]],TableAvailabilities[],5,FALSE)&gt;0,"Y",""),"")</f>
        <v/>
      </c>
      <c r="K83" s="2"/>
      <c r="L83" s="242" t="str">
        <f>IFERROR(VLOOKUP(TableHandbook[[#This Row],[UDC]],TableOMTEACH1[],7,FALSE),"")</f>
        <v/>
      </c>
      <c r="M83" s="240" t="str">
        <f>IFERROR(VLOOKUP(TableHandbook[[#This Row],[UDC]],TableOUMPTCHEC[],7,FALSE),"")</f>
        <v/>
      </c>
      <c r="N83" s="240" t="str">
        <f>IFERROR(VLOOKUP(TableHandbook[[#This Row],[UDC]],TableOUMPTCHPE[],7,FALSE),"")</f>
        <v/>
      </c>
      <c r="O83" s="240" t="str">
        <f>IFERROR(VLOOKUP(TableHandbook[[#This Row],[UDC]],TableOUMPTCHSE[],7,FALSE),"")</f>
        <v/>
      </c>
      <c r="P83" s="242" t="str">
        <f>IFERROR(VLOOKUP(TableHandbook[[#This Row],[UDC]],TableOCTESOL1[],7,FALSE),"")</f>
        <v/>
      </c>
      <c r="Q83" s="240" t="str">
        <f>IFERROR(VLOOKUP(TableHandbook[[#This Row],[UDC]],TableOCTESOL[],7,FALSE),"")</f>
        <v/>
      </c>
      <c r="R83" s="240" t="str">
        <f>IFERROR(VLOOKUP(TableHandbook[[#This Row],[UDC]],TableOMAPLING[],7,FALSE),"")</f>
        <v>Core</v>
      </c>
      <c r="S83" s="242" t="str">
        <f>IFERROR(VLOOKUP(TableHandbook[[#This Row],[UDC]],TableOCEDHE1[],7,FALSE),"")</f>
        <v/>
      </c>
      <c r="T83" s="240" t="str">
        <f>IFERROR(VLOOKUP(TableHandbook[[#This Row],[UDC]],TableOCEDHE[],7,FALSE),"")</f>
        <v/>
      </c>
      <c r="U83" s="240" t="str">
        <f>IFERROR(VLOOKUP(TableHandbook[[#This Row],[UDC]],TableOCEDUCS1[],7,FALSE),"")</f>
        <v/>
      </c>
      <c r="V83" s="240" t="str">
        <f>IFERROR(VLOOKUP(TableHandbook[[#This Row],[UDC]],TableOCEDUC[],7,FALSE),"")</f>
        <v/>
      </c>
      <c r="W83" s="240" t="str">
        <f>IFERROR(VLOOKUP(TableHandbook[[#This Row],[UDC]],TableOGEDUC[],7,FALSE),"")</f>
        <v/>
      </c>
      <c r="X83" s="240" t="str">
        <f>IFERROR(VLOOKUP(TableHandbook[[#This Row],[UDC]],TableOUMPEDUPR[],7,FALSE),"")</f>
        <v/>
      </c>
      <c r="Y83" s="240" t="str">
        <f>IFERROR(VLOOKUP(TableHandbook[[#This Row],[UDC]],TableOUMPEDUSC[],7,FALSE),"")</f>
        <v/>
      </c>
      <c r="Z83" s="242" t="str">
        <f>IFERROR(VLOOKUP(TableHandbook[[#This Row],[UDC]],TableOMEDUC[],7,FALSE),"")</f>
        <v/>
      </c>
      <c r="AA83" s="240" t="str">
        <f>IFERROR(VLOOKUP(TableHandbook[[#This Row],[UDC]],TableOSEPCULIN[],7,FALSE),"")</f>
        <v/>
      </c>
      <c r="AB83" s="240" t="str">
        <f>IFERROR(VLOOKUP(TableHandbook[[#This Row],[UDC]],TableOSEPLNTCH[],7,FALSE),"")</f>
        <v/>
      </c>
      <c r="AC83" s="240" t="str">
        <f>IFERROR(VLOOKUP(TableHandbook[[#This Row],[UDC]],TableOSEPSTEME[],7,FALSE),"")</f>
        <v/>
      </c>
    </row>
    <row r="84" spans="1:29" x14ac:dyDescent="0.25">
      <c r="A84" s="2" t="s">
        <v>509</v>
      </c>
      <c r="B84" s="3"/>
      <c r="C84" s="3"/>
      <c r="D84" s="2" t="s">
        <v>510</v>
      </c>
      <c r="E84" s="3" t="s">
        <v>511</v>
      </c>
      <c r="F84" s="237"/>
      <c r="G84" s="239" t="str">
        <f>IFERROR(IF(VLOOKUP(TableHandbook[[#This Row],[UDC]],TableAvailabilities[],2,FALSE)&gt;0,"Y",""),"")</f>
        <v/>
      </c>
      <c r="H84" s="239" t="str">
        <f>IFERROR(IF(VLOOKUP(TableHandbook[[#This Row],[UDC]],TableAvailabilities[],3,FALSE)&gt;0,"Y",""),"")</f>
        <v/>
      </c>
      <c r="I84" s="239" t="str">
        <f>IFERROR(IF(VLOOKUP(TableHandbook[[#This Row],[UDC]],TableAvailabilities[],4,FALSE)&gt;0,"Y",""),"")</f>
        <v/>
      </c>
      <c r="J84" s="239" t="str">
        <f>IFERROR(IF(VLOOKUP(TableHandbook[[#This Row],[UDC]],TableAvailabilities[],5,FALSE)&gt;0,"Y",""),"")</f>
        <v/>
      </c>
      <c r="K84" s="2"/>
      <c r="L84" s="242" t="str">
        <f>IFERROR(VLOOKUP(TableHandbook[[#This Row],[UDC]],TableOMTEACH1[],7,FALSE),"")</f>
        <v/>
      </c>
      <c r="M84" s="240" t="str">
        <f>IFERROR(VLOOKUP(TableHandbook[[#This Row],[UDC]],TableOUMPTCHEC[],7,FALSE),"")</f>
        <v/>
      </c>
      <c r="N84" s="240" t="str">
        <f>IFERROR(VLOOKUP(TableHandbook[[#This Row],[UDC]],TableOUMPTCHPE[],7,FALSE),"")</f>
        <v/>
      </c>
      <c r="O84" s="240" t="str">
        <f>IFERROR(VLOOKUP(TableHandbook[[#This Row],[UDC]],TableOUMPTCHSE[],7,FALSE),"")</f>
        <v/>
      </c>
      <c r="P84" s="242" t="str">
        <f>IFERROR(VLOOKUP(TableHandbook[[#This Row],[UDC]],TableOCTESOL1[],7,FALSE),"")</f>
        <v/>
      </c>
      <c r="Q84" s="240" t="str">
        <f>IFERROR(VLOOKUP(TableHandbook[[#This Row],[UDC]],TableOCTESOL[],7,FALSE),"")</f>
        <v/>
      </c>
      <c r="R84" s="240" t="str">
        <f>IFERROR(VLOOKUP(TableHandbook[[#This Row],[UDC]],TableOMAPLING[],7,FALSE),"")</f>
        <v/>
      </c>
      <c r="S84" s="242" t="str">
        <f>IFERROR(VLOOKUP(TableHandbook[[#This Row],[UDC]],TableOCEDHE1[],7,FALSE),"")</f>
        <v/>
      </c>
      <c r="T84" s="240" t="str">
        <f>IFERROR(VLOOKUP(TableHandbook[[#This Row],[UDC]],TableOCEDHE[],7,FALSE),"")</f>
        <v/>
      </c>
      <c r="U84" s="240" t="str">
        <f>IFERROR(VLOOKUP(TableHandbook[[#This Row],[UDC]],TableOCEDUCS1[],7,FALSE),"")</f>
        <v/>
      </c>
      <c r="V84" s="240" t="str">
        <f>IFERROR(VLOOKUP(TableHandbook[[#This Row],[UDC]],TableOCEDUC[],7,FALSE),"")</f>
        <v/>
      </c>
      <c r="W84" s="240" t="str">
        <f>IFERROR(VLOOKUP(TableHandbook[[#This Row],[UDC]],TableOGEDUC[],7,FALSE),"")</f>
        <v/>
      </c>
      <c r="X84" s="240" t="str">
        <f>IFERROR(VLOOKUP(TableHandbook[[#This Row],[UDC]],TableOUMPEDUPR[],7,FALSE),"")</f>
        <v/>
      </c>
      <c r="Y84" s="240" t="str">
        <f>IFERROR(VLOOKUP(TableHandbook[[#This Row],[UDC]],TableOUMPEDUSC[],7,FALSE),"")</f>
        <v/>
      </c>
      <c r="Z84" s="242" t="str">
        <f>IFERROR(VLOOKUP(TableHandbook[[#This Row],[UDC]],TableOMEDUC[],7,FALSE),"")</f>
        <v/>
      </c>
      <c r="AA84" s="240" t="str">
        <f>IFERROR(VLOOKUP(TableHandbook[[#This Row],[UDC]],TableOSEPCULIN[],7,FALSE),"")</f>
        <v/>
      </c>
      <c r="AB84" s="240" t="str">
        <f>IFERROR(VLOOKUP(TableHandbook[[#This Row],[UDC]],TableOSEPLNTCH[],7,FALSE),"")</f>
        <v/>
      </c>
      <c r="AC84" s="240" t="str">
        <f>IFERROR(VLOOKUP(TableHandbook[[#This Row],[UDC]],TableOSEPSTEME[],7,FALSE),"")</f>
        <v/>
      </c>
    </row>
    <row r="85" spans="1:29" x14ac:dyDescent="0.25">
      <c r="A85" s="2" t="s">
        <v>512</v>
      </c>
      <c r="B85" s="3">
        <v>0</v>
      </c>
      <c r="C85" s="3"/>
      <c r="D85" s="2" t="s">
        <v>513</v>
      </c>
      <c r="E85" s="3">
        <v>100</v>
      </c>
      <c r="F85" s="237"/>
      <c r="G85" s="239" t="str">
        <f>IFERROR(IF(VLOOKUP(TableHandbook[[#This Row],[UDC]],TableAvailabilities[],2,FALSE)&gt;0,"Y",""),"")</f>
        <v/>
      </c>
      <c r="H85" s="239" t="str">
        <f>IFERROR(IF(VLOOKUP(TableHandbook[[#This Row],[UDC]],TableAvailabilities[],3,FALSE)&gt;0,"Y",""),"")</f>
        <v/>
      </c>
      <c r="I85" s="239" t="str">
        <f>IFERROR(IF(VLOOKUP(TableHandbook[[#This Row],[UDC]],TableAvailabilities[],4,FALSE)&gt;0,"Y",""),"")</f>
        <v/>
      </c>
      <c r="J85" s="239" t="str">
        <f>IFERROR(IF(VLOOKUP(TableHandbook[[#This Row],[UDC]],TableAvailabilities[],5,FALSE)&gt;0,"Y",""),"")</f>
        <v/>
      </c>
      <c r="K85" s="3"/>
      <c r="L85" s="242" t="str">
        <f>IFERROR(VLOOKUP(TableHandbook[[#This Row],[UDC]],TableOMTEACH1[],7,FALSE),"")</f>
        <v/>
      </c>
      <c r="M85" s="240" t="str">
        <f>IFERROR(VLOOKUP(TableHandbook[[#This Row],[UDC]],TableOUMPTCHEC[],7,FALSE),"")</f>
        <v/>
      </c>
      <c r="N85" s="240" t="str">
        <f>IFERROR(VLOOKUP(TableHandbook[[#This Row],[UDC]],TableOUMPTCHPE[],7,FALSE),"")</f>
        <v/>
      </c>
      <c r="O85" s="240" t="str">
        <f>IFERROR(VLOOKUP(TableHandbook[[#This Row],[UDC]],TableOUMPTCHSE[],7,FALSE),"")</f>
        <v/>
      </c>
      <c r="P85" s="242" t="str">
        <f>IFERROR(VLOOKUP(TableHandbook[[#This Row],[UDC]],TableOCTESOL1[],7,FALSE),"")</f>
        <v/>
      </c>
      <c r="Q85" s="240" t="str">
        <f>IFERROR(VLOOKUP(TableHandbook[[#This Row],[UDC]],TableOCTESOL[],7,FALSE),"")</f>
        <v/>
      </c>
      <c r="R85" s="240" t="str">
        <f>IFERROR(VLOOKUP(TableHandbook[[#This Row],[UDC]],TableOMAPLING[],7,FALSE),"")</f>
        <v/>
      </c>
      <c r="S85" s="242" t="str">
        <f>IFERROR(VLOOKUP(TableHandbook[[#This Row],[UDC]],TableOCEDHE1[],7,FALSE),"")</f>
        <v/>
      </c>
      <c r="T85" s="240" t="str">
        <f>IFERROR(VLOOKUP(TableHandbook[[#This Row],[UDC]],TableOCEDHE[],7,FALSE),"")</f>
        <v/>
      </c>
      <c r="U85" s="240" t="str">
        <f>IFERROR(VLOOKUP(TableHandbook[[#This Row],[UDC]],TableOCEDUCS1[],7,FALSE),"")</f>
        <v/>
      </c>
      <c r="V85" s="240" t="str">
        <f>IFERROR(VLOOKUP(TableHandbook[[#This Row],[UDC]],TableOCEDUC[],7,FALSE),"")</f>
        <v/>
      </c>
      <c r="W85" s="240" t="str">
        <f>IFERROR(VLOOKUP(TableHandbook[[#This Row],[UDC]],TableOGEDUC[],7,FALSE),"")</f>
        <v/>
      </c>
      <c r="X85" s="240" t="str">
        <f>IFERROR(VLOOKUP(TableHandbook[[#This Row],[UDC]],TableOUMPEDUPR[],7,FALSE),"")</f>
        <v/>
      </c>
      <c r="Y85" s="240" t="str">
        <f>IFERROR(VLOOKUP(TableHandbook[[#This Row],[UDC]],TableOUMPEDUSC[],7,FALSE),"")</f>
        <v/>
      </c>
      <c r="Z85" s="242" t="str">
        <f>IFERROR(VLOOKUP(TableHandbook[[#This Row],[UDC]],TableOMEDUC[],7,FALSE),"")</f>
        <v>Option</v>
      </c>
      <c r="AA85" s="240" t="str">
        <f>IFERROR(VLOOKUP(TableHandbook[[#This Row],[UDC]],TableOSEPCULIN[],7,FALSE),"")</f>
        <v/>
      </c>
      <c r="AB85" s="240" t="str">
        <f>IFERROR(VLOOKUP(TableHandbook[[#This Row],[UDC]],TableOSEPLNTCH[],7,FALSE),"")</f>
        <v/>
      </c>
      <c r="AC85" s="240" t="str">
        <f>IFERROR(VLOOKUP(TableHandbook[[#This Row],[UDC]],TableOSEPSTEME[],7,FALSE),"")</f>
        <v/>
      </c>
    </row>
    <row r="86" spans="1:29" x14ac:dyDescent="0.25">
      <c r="A86" s="2" t="s">
        <v>514</v>
      </c>
      <c r="B86" s="3"/>
      <c r="C86" s="3"/>
      <c r="D86" s="2" t="s">
        <v>515</v>
      </c>
      <c r="E86" s="3">
        <v>100</v>
      </c>
      <c r="F86" s="237"/>
      <c r="G86" s="239" t="str">
        <f>IFERROR(IF(VLOOKUP(TableHandbook[[#This Row],[UDC]],TableAvailabilities[],2,FALSE)&gt;0,"Y",""),"")</f>
        <v/>
      </c>
      <c r="H86" s="239" t="str">
        <f>IFERROR(IF(VLOOKUP(TableHandbook[[#This Row],[UDC]],TableAvailabilities[],3,FALSE)&gt;0,"Y",""),"")</f>
        <v/>
      </c>
      <c r="I86" s="239" t="str">
        <f>IFERROR(IF(VLOOKUP(TableHandbook[[#This Row],[UDC]],TableAvailabilities[],4,FALSE)&gt;0,"Y",""),"")</f>
        <v/>
      </c>
      <c r="J86" s="239" t="str">
        <f>IFERROR(IF(VLOOKUP(TableHandbook[[#This Row],[UDC]],TableAvailabilities[],5,FALSE)&gt;0,"Y",""),"")</f>
        <v/>
      </c>
      <c r="K86" s="2"/>
      <c r="L86" s="242" t="str">
        <f>IFERROR(VLOOKUP(TableHandbook[[#This Row],[UDC]],TableOMTEACH1[],7,FALSE),"")</f>
        <v/>
      </c>
      <c r="M86" s="240" t="str">
        <f>IFERROR(VLOOKUP(TableHandbook[[#This Row],[UDC]],TableOUMPTCHEC[],7,FALSE),"")</f>
        <v/>
      </c>
      <c r="N86" s="240" t="str">
        <f>IFERROR(VLOOKUP(TableHandbook[[#This Row],[UDC]],TableOUMPTCHPE[],7,FALSE),"")</f>
        <v/>
      </c>
      <c r="O86" s="240" t="str">
        <f>IFERROR(VLOOKUP(TableHandbook[[#This Row],[UDC]],TableOUMPTCHSE[],7,FALSE),"")</f>
        <v/>
      </c>
      <c r="P86" s="242" t="str">
        <f>IFERROR(VLOOKUP(TableHandbook[[#This Row],[UDC]],TableOCTESOL1[],7,FALSE),"")</f>
        <v/>
      </c>
      <c r="Q86" s="240" t="str">
        <f>IFERROR(VLOOKUP(TableHandbook[[#This Row],[UDC]],TableOCTESOL[],7,FALSE),"")</f>
        <v/>
      </c>
      <c r="R86" s="240" t="str">
        <f>IFERROR(VLOOKUP(TableHandbook[[#This Row],[UDC]],TableOMAPLING[],7,FALSE),"")</f>
        <v/>
      </c>
      <c r="S86" s="242" t="str">
        <f>IFERROR(VLOOKUP(TableHandbook[[#This Row],[UDC]],TableOCEDHE1[],7,FALSE),"")</f>
        <v/>
      </c>
      <c r="T86" s="240" t="str">
        <f>IFERROR(VLOOKUP(TableHandbook[[#This Row],[UDC]],TableOCEDHE[],7,FALSE),"")</f>
        <v/>
      </c>
      <c r="U86" s="240" t="str">
        <f>IFERROR(VLOOKUP(TableHandbook[[#This Row],[UDC]],TableOCEDUCS1[],7,FALSE),"")</f>
        <v>Option</v>
      </c>
      <c r="V86" s="240" t="str">
        <f>IFERROR(VLOOKUP(TableHandbook[[#This Row],[UDC]],TableOCEDUC[],7,FALSE),"")</f>
        <v>Option</v>
      </c>
      <c r="W86" s="240" t="str">
        <f>IFERROR(VLOOKUP(TableHandbook[[#This Row],[UDC]],TableOGEDUC[],7,FALSE),"")</f>
        <v/>
      </c>
      <c r="X86" s="240" t="str">
        <f>IFERROR(VLOOKUP(TableHandbook[[#This Row],[UDC]],TableOUMPEDUPR[],7,FALSE),"")</f>
        <v/>
      </c>
      <c r="Y86" s="240" t="str">
        <f>IFERROR(VLOOKUP(TableHandbook[[#This Row],[UDC]],TableOUMPEDUSC[],7,FALSE),"")</f>
        <v/>
      </c>
      <c r="Z86" s="242" t="str">
        <f>IFERROR(VLOOKUP(TableHandbook[[#This Row],[UDC]],TableOMEDUC[],7,FALSE),"")</f>
        <v/>
      </c>
      <c r="AA86" s="240" t="str">
        <f>IFERROR(VLOOKUP(TableHandbook[[#This Row],[UDC]],TableOSEPCULIN[],7,FALSE),"")</f>
        <v/>
      </c>
      <c r="AB86" s="240" t="str">
        <f>IFERROR(VLOOKUP(TableHandbook[[#This Row],[UDC]],TableOSEPLNTCH[],7,FALSE),"")</f>
        <v/>
      </c>
      <c r="AC86" s="240" t="str">
        <f>IFERROR(VLOOKUP(TableHandbook[[#This Row],[UDC]],TableOSEPSTEME[],7,FALSE),"")</f>
        <v/>
      </c>
    </row>
    <row r="87" spans="1:29" x14ac:dyDescent="0.25">
      <c r="A87" s="2" t="s">
        <v>182</v>
      </c>
      <c r="B87" s="3">
        <v>1</v>
      </c>
      <c r="C87" s="3"/>
      <c r="D87" s="2" t="s">
        <v>181</v>
      </c>
      <c r="E87" s="3">
        <v>100</v>
      </c>
      <c r="F87" s="237"/>
      <c r="G87" s="239" t="str">
        <f>IFERROR(IF(VLOOKUP(TableHandbook[[#This Row],[UDC]],TableAvailabilities[],2,FALSE)&gt;0,"Y",""),"")</f>
        <v/>
      </c>
      <c r="H87" s="239" t="str">
        <f>IFERROR(IF(VLOOKUP(TableHandbook[[#This Row],[UDC]],TableAvailabilities[],3,FALSE)&gt;0,"Y",""),"")</f>
        <v/>
      </c>
      <c r="I87" s="239" t="str">
        <f>IFERROR(IF(VLOOKUP(TableHandbook[[#This Row],[UDC]],TableAvailabilities[],4,FALSE)&gt;0,"Y",""),"")</f>
        <v/>
      </c>
      <c r="J87" s="239" t="str">
        <f>IFERROR(IF(VLOOKUP(TableHandbook[[#This Row],[UDC]],TableAvailabilities[],5,FALSE)&gt;0,"Y",""),"")</f>
        <v/>
      </c>
      <c r="K87" s="2"/>
      <c r="L87" s="242" t="str">
        <f>IFERROR(VLOOKUP(TableHandbook[[#This Row],[UDC]],TableOMTEACH1[],7,FALSE),"")</f>
        <v/>
      </c>
      <c r="M87" s="240" t="str">
        <f>IFERROR(VLOOKUP(TableHandbook[[#This Row],[UDC]],TableOUMPTCHEC[],7,FALSE),"")</f>
        <v/>
      </c>
      <c r="N87" s="240" t="str">
        <f>IFERROR(VLOOKUP(TableHandbook[[#This Row],[UDC]],TableOUMPTCHPE[],7,FALSE),"")</f>
        <v/>
      </c>
      <c r="O87" s="240" t="str">
        <f>IFERROR(VLOOKUP(TableHandbook[[#This Row],[UDC]],TableOUMPTCHSE[],7,FALSE),"")</f>
        <v/>
      </c>
      <c r="P87" s="242" t="str">
        <f>IFERROR(VLOOKUP(TableHandbook[[#This Row],[UDC]],TableOCTESOL1[],7,FALSE),"")</f>
        <v/>
      </c>
      <c r="Q87" s="240" t="str">
        <f>IFERROR(VLOOKUP(TableHandbook[[#This Row],[UDC]],TableOCTESOL[],7,FALSE),"")</f>
        <v/>
      </c>
      <c r="R87" s="240" t="str">
        <f>IFERROR(VLOOKUP(TableHandbook[[#This Row],[UDC]],TableOMAPLING[],7,FALSE),"")</f>
        <v/>
      </c>
      <c r="S87" s="242" t="str">
        <f>IFERROR(VLOOKUP(TableHandbook[[#This Row],[UDC]],TableOCEDHE1[],7,FALSE),"")</f>
        <v/>
      </c>
      <c r="T87" s="240" t="str">
        <f>IFERROR(VLOOKUP(TableHandbook[[#This Row],[UDC]],TableOCEDHE[],7,FALSE),"")</f>
        <v/>
      </c>
      <c r="U87" s="240" t="str">
        <f>IFERROR(VLOOKUP(TableHandbook[[#This Row],[UDC]],TableOCEDUCS1[],7,FALSE),"")</f>
        <v/>
      </c>
      <c r="V87" s="240" t="str">
        <f>IFERROR(VLOOKUP(TableHandbook[[#This Row],[UDC]],TableOCEDUC[],7,FALSE),"")</f>
        <v/>
      </c>
      <c r="W87" s="240" t="str">
        <f>IFERROR(VLOOKUP(TableHandbook[[#This Row],[UDC]],TableOGEDUC[],7,FALSE),"")</f>
        <v/>
      </c>
      <c r="X87" s="240" t="str">
        <f>IFERROR(VLOOKUP(TableHandbook[[#This Row],[UDC]],TableOUMPEDUPR[],7,FALSE),"")</f>
        <v/>
      </c>
      <c r="Y87" s="240" t="str">
        <f>IFERROR(VLOOKUP(TableHandbook[[#This Row],[UDC]],TableOUMPEDUSC[],7,FALSE),"")</f>
        <v/>
      </c>
      <c r="Z87" s="242" t="str">
        <f>IFERROR(VLOOKUP(TableHandbook[[#This Row],[UDC]],TableOMEDUC[],7,FALSE),"")</f>
        <v>Option</v>
      </c>
      <c r="AA87" s="240" t="str">
        <f>IFERROR(VLOOKUP(TableHandbook[[#This Row],[UDC]],TableOSEPCULIN[],7,FALSE),"")</f>
        <v/>
      </c>
      <c r="AB87" s="240" t="str">
        <f>IFERROR(VLOOKUP(TableHandbook[[#This Row],[UDC]],TableOSEPLNTCH[],7,FALSE),"")</f>
        <v/>
      </c>
      <c r="AC87" s="240" t="str">
        <f>IFERROR(VLOOKUP(TableHandbook[[#This Row],[UDC]],TableOSEPSTEME[],7,FALSE),"")</f>
        <v/>
      </c>
    </row>
    <row r="88" spans="1:29" x14ac:dyDescent="0.25">
      <c r="A88" s="2" t="s">
        <v>185</v>
      </c>
      <c r="B88" s="3">
        <v>1</v>
      </c>
      <c r="C88" s="3"/>
      <c r="D88" s="2" t="s">
        <v>184</v>
      </c>
      <c r="E88" s="3">
        <v>100</v>
      </c>
      <c r="F88" s="237"/>
      <c r="G88" s="239" t="str">
        <f>IFERROR(IF(VLOOKUP(TableHandbook[[#This Row],[UDC]],TableAvailabilities[],2,FALSE)&gt;0,"Y",""),"")</f>
        <v/>
      </c>
      <c r="H88" s="239" t="str">
        <f>IFERROR(IF(VLOOKUP(TableHandbook[[#This Row],[UDC]],TableAvailabilities[],3,FALSE)&gt;0,"Y",""),"")</f>
        <v/>
      </c>
      <c r="I88" s="239" t="str">
        <f>IFERROR(IF(VLOOKUP(TableHandbook[[#This Row],[UDC]],TableAvailabilities[],4,FALSE)&gt;0,"Y",""),"")</f>
        <v/>
      </c>
      <c r="J88" s="239" t="str">
        <f>IFERROR(IF(VLOOKUP(TableHandbook[[#This Row],[UDC]],TableAvailabilities[],5,FALSE)&gt;0,"Y",""),"")</f>
        <v/>
      </c>
      <c r="K88" s="2"/>
      <c r="L88" s="242" t="str">
        <f>IFERROR(VLOOKUP(TableHandbook[[#This Row],[UDC]],TableOMTEACH1[],7,FALSE),"")</f>
        <v/>
      </c>
      <c r="M88" s="240" t="str">
        <f>IFERROR(VLOOKUP(TableHandbook[[#This Row],[UDC]],TableOUMPTCHEC[],7,FALSE),"")</f>
        <v/>
      </c>
      <c r="N88" s="240" t="str">
        <f>IFERROR(VLOOKUP(TableHandbook[[#This Row],[UDC]],TableOUMPTCHPE[],7,FALSE),"")</f>
        <v/>
      </c>
      <c r="O88" s="240" t="str">
        <f>IFERROR(VLOOKUP(TableHandbook[[#This Row],[UDC]],TableOUMPTCHSE[],7,FALSE),"")</f>
        <v/>
      </c>
      <c r="P88" s="242" t="str">
        <f>IFERROR(VLOOKUP(TableHandbook[[#This Row],[UDC]],TableOCTESOL1[],7,FALSE),"")</f>
        <v/>
      </c>
      <c r="Q88" s="240" t="str">
        <f>IFERROR(VLOOKUP(TableHandbook[[#This Row],[UDC]],TableOCTESOL[],7,FALSE),"")</f>
        <v/>
      </c>
      <c r="R88" s="240" t="str">
        <f>IFERROR(VLOOKUP(TableHandbook[[#This Row],[UDC]],TableOMAPLING[],7,FALSE),"")</f>
        <v/>
      </c>
      <c r="S88" s="242" t="str">
        <f>IFERROR(VLOOKUP(TableHandbook[[#This Row],[UDC]],TableOCEDHE1[],7,FALSE),"")</f>
        <v/>
      </c>
      <c r="T88" s="240" t="str">
        <f>IFERROR(VLOOKUP(TableHandbook[[#This Row],[UDC]],TableOCEDHE[],7,FALSE),"")</f>
        <v/>
      </c>
      <c r="U88" s="240" t="str">
        <f>IFERROR(VLOOKUP(TableHandbook[[#This Row],[UDC]],TableOCEDUCS1[],7,FALSE),"")</f>
        <v/>
      </c>
      <c r="V88" s="240" t="str">
        <f>IFERROR(VLOOKUP(TableHandbook[[#This Row],[UDC]],TableOCEDUC[],7,FALSE),"")</f>
        <v/>
      </c>
      <c r="W88" s="240" t="str">
        <f>IFERROR(VLOOKUP(TableHandbook[[#This Row],[UDC]],TableOGEDUC[],7,FALSE),"")</f>
        <v/>
      </c>
      <c r="X88" s="240" t="str">
        <f>IFERROR(VLOOKUP(TableHandbook[[#This Row],[UDC]],TableOUMPEDUPR[],7,FALSE),"")</f>
        <v/>
      </c>
      <c r="Y88" s="240" t="str">
        <f>IFERROR(VLOOKUP(TableHandbook[[#This Row],[UDC]],TableOUMPEDUSC[],7,FALSE),"")</f>
        <v/>
      </c>
      <c r="Z88" s="242" t="str">
        <f>IFERROR(VLOOKUP(TableHandbook[[#This Row],[UDC]],TableOMEDUC[],7,FALSE),"")</f>
        <v>Option</v>
      </c>
      <c r="AA88" s="240" t="str">
        <f>IFERROR(VLOOKUP(TableHandbook[[#This Row],[UDC]],TableOSEPCULIN[],7,FALSE),"")</f>
        <v/>
      </c>
      <c r="AB88" s="240" t="str">
        <f>IFERROR(VLOOKUP(TableHandbook[[#This Row],[UDC]],TableOSEPLNTCH[],7,FALSE),"")</f>
        <v/>
      </c>
      <c r="AC88" s="240" t="str">
        <f>IFERROR(VLOOKUP(TableHandbook[[#This Row],[UDC]],TableOSEPSTEME[],7,FALSE),"")</f>
        <v/>
      </c>
    </row>
    <row r="89" spans="1:29" x14ac:dyDescent="0.25">
      <c r="A89" s="2" t="s">
        <v>187</v>
      </c>
      <c r="B89" s="3">
        <v>1</v>
      </c>
      <c r="C89" s="3"/>
      <c r="D89" s="2" t="s">
        <v>186</v>
      </c>
      <c r="E89" s="3">
        <v>100</v>
      </c>
      <c r="F89" s="237"/>
      <c r="G89" s="239" t="str">
        <f>IFERROR(IF(VLOOKUP(TableHandbook[[#This Row],[UDC]],TableAvailabilities[],2,FALSE)&gt;0,"Y",""),"")</f>
        <v/>
      </c>
      <c r="H89" s="239" t="str">
        <f>IFERROR(IF(VLOOKUP(TableHandbook[[#This Row],[UDC]],TableAvailabilities[],3,FALSE)&gt;0,"Y",""),"")</f>
        <v/>
      </c>
      <c r="I89" s="239" t="str">
        <f>IFERROR(IF(VLOOKUP(TableHandbook[[#This Row],[UDC]],TableAvailabilities[],4,FALSE)&gt;0,"Y",""),"")</f>
        <v/>
      </c>
      <c r="J89" s="239" t="str">
        <f>IFERROR(IF(VLOOKUP(TableHandbook[[#This Row],[UDC]],TableAvailabilities[],5,FALSE)&gt;0,"Y",""),"")</f>
        <v/>
      </c>
      <c r="K89" s="2"/>
      <c r="L89" s="242" t="str">
        <f>IFERROR(VLOOKUP(TableHandbook[[#This Row],[UDC]],TableOMTEACH1[],7,FALSE),"")</f>
        <v/>
      </c>
      <c r="M89" s="240" t="str">
        <f>IFERROR(VLOOKUP(TableHandbook[[#This Row],[UDC]],TableOUMPTCHEC[],7,FALSE),"")</f>
        <v/>
      </c>
      <c r="N89" s="240" t="str">
        <f>IFERROR(VLOOKUP(TableHandbook[[#This Row],[UDC]],TableOUMPTCHPE[],7,FALSE),"")</f>
        <v/>
      </c>
      <c r="O89" s="240" t="str">
        <f>IFERROR(VLOOKUP(TableHandbook[[#This Row],[UDC]],TableOUMPTCHSE[],7,FALSE),"")</f>
        <v/>
      </c>
      <c r="P89" s="242" t="str">
        <f>IFERROR(VLOOKUP(TableHandbook[[#This Row],[UDC]],TableOCTESOL1[],7,FALSE),"")</f>
        <v/>
      </c>
      <c r="Q89" s="240" t="str">
        <f>IFERROR(VLOOKUP(TableHandbook[[#This Row],[UDC]],TableOCTESOL[],7,FALSE),"")</f>
        <v/>
      </c>
      <c r="R89" s="240" t="str">
        <f>IFERROR(VLOOKUP(TableHandbook[[#This Row],[UDC]],TableOMAPLING[],7,FALSE),"")</f>
        <v/>
      </c>
      <c r="S89" s="242" t="str">
        <f>IFERROR(VLOOKUP(TableHandbook[[#This Row],[UDC]],TableOCEDHE1[],7,FALSE),"")</f>
        <v/>
      </c>
      <c r="T89" s="240" t="str">
        <f>IFERROR(VLOOKUP(TableHandbook[[#This Row],[UDC]],TableOCEDHE[],7,FALSE),"")</f>
        <v/>
      </c>
      <c r="U89" s="240" t="str">
        <f>IFERROR(VLOOKUP(TableHandbook[[#This Row],[UDC]],TableOCEDUCS1[],7,FALSE),"")</f>
        <v/>
      </c>
      <c r="V89" s="240" t="str">
        <f>IFERROR(VLOOKUP(TableHandbook[[#This Row],[UDC]],TableOCEDUC[],7,FALSE),"")</f>
        <v/>
      </c>
      <c r="W89" s="240" t="str">
        <f>IFERROR(VLOOKUP(TableHandbook[[#This Row],[UDC]],TableOGEDUC[],7,FALSE),"")</f>
        <v/>
      </c>
      <c r="X89" s="240" t="str">
        <f>IFERROR(VLOOKUP(TableHandbook[[#This Row],[UDC]],TableOUMPEDUPR[],7,FALSE),"")</f>
        <v/>
      </c>
      <c r="Y89" s="240" t="str">
        <f>IFERROR(VLOOKUP(TableHandbook[[#This Row],[UDC]],TableOUMPEDUSC[],7,FALSE),"")</f>
        <v/>
      </c>
      <c r="Z89" s="242" t="str">
        <f>IFERROR(VLOOKUP(TableHandbook[[#This Row],[UDC]],TableOMEDUC[],7,FALSE),"")</f>
        <v>Option</v>
      </c>
      <c r="AA89" s="240" t="str">
        <f>IFERROR(VLOOKUP(TableHandbook[[#This Row],[UDC]],TableOSEPCULIN[],7,FALSE),"")</f>
        <v/>
      </c>
      <c r="AB89" s="240" t="str">
        <f>IFERROR(VLOOKUP(TableHandbook[[#This Row],[UDC]],TableOSEPLNTCH[],7,FALSE),"")</f>
        <v/>
      </c>
      <c r="AC89" s="240" t="str">
        <f>IFERROR(VLOOKUP(TableHandbook[[#This Row],[UDC]],TableOSEPSTEME[],7,FALSE),"")</f>
        <v/>
      </c>
    </row>
    <row r="90" spans="1:29" x14ac:dyDescent="0.25">
      <c r="A90" s="2" t="s">
        <v>141</v>
      </c>
      <c r="B90" s="3">
        <v>1</v>
      </c>
      <c r="C90" s="3"/>
      <c r="D90" s="2" t="s">
        <v>140</v>
      </c>
      <c r="E90" s="3">
        <v>200</v>
      </c>
      <c r="F90" s="237"/>
      <c r="G90" s="239" t="str">
        <f>IFERROR(IF(VLOOKUP(TableHandbook[[#This Row],[UDC]],TableAvailabilities[],2,FALSE)&gt;0,"Y",""),"")</f>
        <v/>
      </c>
      <c r="H90" s="239" t="str">
        <f>IFERROR(IF(VLOOKUP(TableHandbook[[#This Row],[UDC]],TableAvailabilities[],3,FALSE)&gt;0,"Y",""),"")</f>
        <v/>
      </c>
      <c r="I90" s="239" t="str">
        <f>IFERROR(IF(VLOOKUP(TableHandbook[[#This Row],[UDC]],TableAvailabilities[],4,FALSE)&gt;0,"Y",""),"")</f>
        <v/>
      </c>
      <c r="J90" s="239" t="str">
        <f>IFERROR(IF(VLOOKUP(TableHandbook[[#This Row],[UDC]],TableAvailabilities[],5,FALSE)&gt;0,"Y",""),"")</f>
        <v/>
      </c>
      <c r="K90" s="2"/>
      <c r="L90" s="242" t="str">
        <f>IFERROR(VLOOKUP(TableHandbook[[#This Row],[UDC]],TableOMTEACH1[],7,FALSE),"")</f>
        <v/>
      </c>
      <c r="M90" s="240" t="str">
        <f>IFERROR(VLOOKUP(TableHandbook[[#This Row],[UDC]],TableOUMPTCHEC[],7,FALSE),"")</f>
        <v/>
      </c>
      <c r="N90" s="240" t="str">
        <f>IFERROR(VLOOKUP(TableHandbook[[#This Row],[UDC]],TableOUMPTCHPE[],7,FALSE),"")</f>
        <v/>
      </c>
      <c r="O90" s="240" t="str">
        <f>IFERROR(VLOOKUP(TableHandbook[[#This Row],[UDC]],TableOUMPTCHSE[],7,FALSE),"")</f>
        <v/>
      </c>
      <c r="P90" s="242" t="str">
        <f>IFERROR(VLOOKUP(TableHandbook[[#This Row],[UDC]],TableOCTESOL1[],7,FALSE),"")</f>
        <v/>
      </c>
      <c r="Q90" s="240" t="str">
        <f>IFERROR(VLOOKUP(TableHandbook[[#This Row],[UDC]],TableOCTESOL[],7,FALSE),"")</f>
        <v/>
      </c>
      <c r="R90" s="240" t="str">
        <f>IFERROR(VLOOKUP(TableHandbook[[#This Row],[UDC]],TableOMAPLING[],7,FALSE),"")</f>
        <v/>
      </c>
      <c r="S90" s="242" t="str">
        <f>IFERROR(VLOOKUP(TableHandbook[[#This Row],[UDC]],TableOCEDHE1[],7,FALSE),"")</f>
        <v/>
      </c>
      <c r="T90" s="240" t="str">
        <f>IFERROR(VLOOKUP(TableHandbook[[#This Row],[UDC]],TableOCEDHE[],7,FALSE),"")</f>
        <v/>
      </c>
      <c r="U90" s="240" t="str">
        <f>IFERROR(VLOOKUP(TableHandbook[[#This Row],[UDC]],TableOCEDUCS1[],7,FALSE),"")</f>
        <v/>
      </c>
      <c r="V90" s="240" t="str">
        <f>IFERROR(VLOOKUP(TableHandbook[[#This Row],[UDC]],TableOCEDUC[],7,FALSE),"")</f>
        <v/>
      </c>
      <c r="W90" s="240" t="str">
        <f>IFERROR(VLOOKUP(TableHandbook[[#This Row],[UDC]],TableOGEDUC[],7,FALSE),"")</f>
        <v>AltCore</v>
      </c>
      <c r="X90" s="240" t="str">
        <f>IFERROR(VLOOKUP(TableHandbook[[#This Row],[UDC]],TableOUMPEDUPR[],7,FALSE),"")</f>
        <v/>
      </c>
      <c r="Y90" s="240" t="str">
        <f>IFERROR(VLOOKUP(TableHandbook[[#This Row],[UDC]],TableOUMPEDUSC[],7,FALSE),"")</f>
        <v/>
      </c>
      <c r="Z90" s="242" t="str">
        <f>IFERROR(VLOOKUP(TableHandbook[[#This Row],[UDC]],TableOMEDUC[],7,FALSE),"")</f>
        <v/>
      </c>
      <c r="AA90" s="240" t="str">
        <f>IFERROR(VLOOKUP(TableHandbook[[#This Row],[UDC]],TableOSEPCULIN[],7,FALSE),"")</f>
        <v/>
      </c>
      <c r="AB90" s="240" t="str">
        <f>IFERROR(VLOOKUP(TableHandbook[[#This Row],[UDC]],TableOSEPLNTCH[],7,FALSE),"")</f>
        <v/>
      </c>
      <c r="AC90" s="240" t="str">
        <f>IFERROR(VLOOKUP(TableHandbook[[#This Row],[UDC]],TableOSEPSTEME[],7,FALSE),"")</f>
        <v/>
      </c>
    </row>
    <row r="91" spans="1:29" x14ac:dyDescent="0.25">
      <c r="A91" s="2" t="s">
        <v>160</v>
      </c>
      <c r="B91" s="3">
        <v>1</v>
      </c>
      <c r="C91" s="3"/>
      <c r="D91" s="2" t="s">
        <v>159</v>
      </c>
      <c r="E91" s="3">
        <v>200</v>
      </c>
      <c r="F91" s="237"/>
      <c r="G91" s="239" t="str">
        <f>IFERROR(IF(VLOOKUP(TableHandbook[[#This Row],[UDC]],TableAvailabilities[],2,FALSE)&gt;0,"Y",""),"")</f>
        <v/>
      </c>
      <c r="H91" s="239" t="str">
        <f>IFERROR(IF(VLOOKUP(TableHandbook[[#This Row],[UDC]],TableAvailabilities[],3,FALSE)&gt;0,"Y",""),"")</f>
        <v/>
      </c>
      <c r="I91" s="239" t="str">
        <f>IFERROR(IF(VLOOKUP(TableHandbook[[#This Row],[UDC]],TableAvailabilities[],4,FALSE)&gt;0,"Y",""),"")</f>
        <v/>
      </c>
      <c r="J91" s="239" t="str">
        <f>IFERROR(IF(VLOOKUP(TableHandbook[[#This Row],[UDC]],TableAvailabilities[],5,FALSE)&gt;0,"Y",""),"")</f>
        <v/>
      </c>
      <c r="K91" s="2"/>
      <c r="L91" s="242" t="str">
        <f>IFERROR(VLOOKUP(TableHandbook[[#This Row],[UDC]],TableOMTEACH1[],7,FALSE),"")</f>
        <v/>
      </c>
      <c r="M91" s="240" t="str">
        <f>IFERROR(VLOOKUP(TableHandbook[[#This Row],[UDC]],TableOUMPTCHEC[],7,FALSE),"")</f>
        <v/>
      </c>
      <c r="N91" s="240" t="str">
        <f>IFERROR(VLOOKUP(TableHandbook[[#This Row],[UDC]],TableOUMPTCHPE[],7,FALSE),"")</f>
        <v/>
      </c>
      <c r="O91" s="240" t="str">
        <f>IFERROR(VLOOKUP(TableHandbook[[#This Row],[UDC]],TableOUMPTCHSE[],7,FALSE),"")</f>
        <v/>
      </c>
      <c r="P91" s="242" t="str">
        <f>IFERROR(VLOOKUP(TableHandbook[[#This Row],[UDC]],TableOCTESOL1[],7,FALSE),"")</f>
        <v/>
      </c>
      <c r="Q91" s="240" t="str">
        <f>IFERROR(VLOOKUP(TableHandbook[[#This Row],[UDC]],TableOCTESOL[],7,FALSE),"")</f>
        <v/>
      </c>
      <c r="R91" s="240" t="str">
        <f>IFERROR(VLOOKUP(TableHandbook[[#This Row],[UDC]],TableOMAPLING[],7,FALSE),"")</f>
        <v/>
      </c>
      <c r="S91" s="242" t="str">
        <f>IFERROR(VLOOKUP(TableHandbook[[#This Row],[UDC]],TableOCEDHE1[],7,FALSE),"")</f>
        <v/>
      </c>
      <c r="T91" s="240" t="str">
        <f>IFERROR(VLOOKUP(TableHandbook[[#This Row],[UDC]],TableOCEDHE[],7,FALSE),"")</f>
        <v/>
      </c>
      <c r="U91" s="240" t="str">
        <f>IFERROR(VLOOKUP(TableHandbook[[#This Row],[UDC]],TableOCEDUCS1[],7,FALSE),"")</f>
        <v/>
      </c>
      <c r="V91" s="240" t="str">
        <f>IFERROR(VLOOKUP(TableHandbook[[#This Row],[UDC]],TableOCEDUC[],7,FALSE),"")</f>
        <v/>
      </c>
      <c r="W91" s="240" t="str">
        <f>IFERROR(VLOOKUP(TableHandbook[[#This Row],[UDC]],TableOGEDUC[],7,FALSE),"")</f>
        <v>AltCore</v>
      </c>
      <c r="X91" s="240" t="str">
        <f>IFERROR(VLOOKUP(TableHandbook[[#This Row],[UDC]],TableOUMPEDUPR[],7,FALSE),"")</f>
        <v/>
      </c>
      <c r="Y91" s="240" t="str">
        <f>IFERROR(VLOOKUP(TableHandbook[[#This Row],[UDC]],TableOUMPEDUSC[],7,FALSE),"")</f>
        <v/>
      </c>
      <c r="Z91" s="242" t="str">
        <f>IFERROR(VLOOKUP(TableHandbook[[#This Row],[UDC]],TableOMEDUC[],7,FALSE),"")</f>
        <v/>
      </c>
      <c r="AA91" s="240" t="str">
        <f>IFERROR(VLOOKUP(TableHandbook[[#This Row],[UDC]],TableOSEPCULIN[],7,FALSE),"")</f>
        <v/>
      </c>
      <c r="AB91" s="240" t="str">
        <f>IFERROR(VLOOKUP(TableHandbook[[#This Row],[UDC]],TableOSEPLNTCH[],7,FALSE),"")</f>
        <v/>
      </c>
      <c r="AC91" s="240" t="str">
        <f>IFERROR(VLOOKUP(TableHandbook[[#This Row],[UDC]],TableOSEPSTEME[],7,FALSE),"")</f>
        <v/>
      </c>
    </row>
    <row r="92" spans="1:29" x14ac:dyDescent="0.25">
      <c r="A92" s="2" t="s">
        <v>127</v>
      </c>
      <c r="B92" s="3">
        <v>2</v>
      </c>
      <c r="C92" s="3"/>
      <c r="D92" s="2" t="s">
        <v>14</v>
      </c>
      <c r="E92" s="3">
        <v>400</v>
      </c>
      <c r="F92" s="237"/>
      <c r="G92" s="239" t="str">
        <f>IFERROR(IF(VLOOKUP(TableHandbook[[#This Row],[UDC]],TableAvailabilities[],2,FALSE)&gt;0,"Y",""),"")</f>
        <v/>
      </c>
      <c r="H92" s="239" t="str">
        <f>IFERROR(IF(VLOOKUP(TableHandbook[[#This Row],[UDC]],TableAvailabilities[],3,FALSE)&gt;0,"Y",""),"")</f>
        <v/>
      </c>
      <c r="I92" s="239" t="str">
        <f>IFERROR(IF(VLOOKUP(TableHandbook[[#This Row],[UDC]],TableAvailabilities[],4,FALSE)&gt;0,"Y",""),"")</f>
        <v/>
      </c>
      <c r="J92" s="239" t="str">
        <f>IFERROR(IF(VLOOKUP(TableHandbook[[#This Row],[UDC]],TableAvailabilities[],5,FALSE)&gt;0,"Y",""),"")</f>
        <v/>
      </c>
      <c r="K92" s="2"/>
      <c r="L92" s="242" t="str">
        <f>IFERROR(VLOOKUP(TableHandbook[[#This Row],[UDC]],TableOMTEACH1[],7,FALSE),"")</f>
        <v>AltCore</v>
      </c>
      <c r="M92" s="240" t="str">
        <f>IFERROR(VLOOKUP(TableHandbook[[#This Row],[UDC]],TableOUMPTCHEC[],7,FALSE),"")</f>
        <v/>
      </c>
      <c r="N92" s="240" t="str">
        <f>IFERROR(VLOOKUP(TableHandbook[[#This Row],[UDC]],TableOUMPTCHPE[],7,FALSE),"")</f>
        <v/>
      </c>
      <c r="O92" s="240" t="str">
        <f>IFERROR(VLOOKUP(TableHandbook[[#This Row],[UDC]],TableOUMPTCHSE[],7,FALSE),"")</f>
        <v/>
      </c>
      <c r="P92" s="242" t="str">
        <f>IFERROR(VLOOKUP(TableHandbook[[#This Row],[UDC]],TableOCTESOL1[],7,FALSE),"")</f>
        <v/>
      </c>
      <c r="Q92" s="240" t="str">
        <f>IFERROR(VLOOKUP(TableHandbook[[#This Row],[UDC]],TableOCTESOL[],7,FALSE),"")</f>
        <v/>
      </c>
      <c r="R92" s="240" t="str">
        <f>IFERROR(VLOOKUP(TableHandbook[[#This Row],[UDC]],TableOMAPLING[],7,FALSE),"")</f>
        <v/>
      </c>
      <c r="S92" s="242" t="str">
        <f>IFERROR(VLOOKUP(TableHandbook[[#This Row],[UDC]],TableOCEDHE1[],7,FALSE),"")</f>
        <v/>
      </c>
      <c r="T92" s="240" t="str">
        <f>IFERROR(VLOOKUP(TableHandbook[[#This Row],[UDC]],TableOCEDHE[],7,FALSE),"")</f>
        <v/>
      </c>
      <c r="U92" s="240" t="str">
        <f>IFERROR(VLOOKUP(TableHandbook[[#This Row],[UDC]],TableOCEDUCS1[],7,FALSE),"")</f>
        <v/>
      </c>
      <c r="V92" s="240" t="str">
        <f>IFERROR(VLOOKUP(TableHandbook[[#This Row],[UDC]],TableOCEDUC[],7,FALSE),"")</f>
        <v/>
      </c>
      <c r="W92" s="240" t="str">
        <f>IFERROR(VLOOKUP(TableHandbook[[#This Row],[UDC]],TableOGEDUC[],7,FALSE),"")</f>
        <v/>
      </c>
      <c r="X92" s="240" t="str">
        <f>IFERROR(VLOOKUP(TableHandbook[[#This Row],[UDC]],TableOUMPEDUPR[],7,FALSE),"")</f>
        <v/>
      </c>
      <c r="Y92" s="240" t="str">
        <f>IFERROR(VLOOKUP(TableHandbook[[#This Row],[UDC]],TableOUMPEDUSC[],7,FALSE),"")</f>
        <v/>
      </c>
      <c r="Z92" s="242" t="str">
        <f>IFERROR(VLOOKUP(TableHandbook[[#This Row],[UDC]],TableOMEDUC[],7,FALSE),"")</f>
        <v/>
      </c>
      <c r="AA92" s="240" t="str">
        <f>IFERROR(VLOOKUP(TableHandbook[[#This Row],[UDC]],TableOSEPCULIN[],7,FALSE),"")</f>
        <v/>
      </c>
      <c r="AB92" s="240" t="str">
        <f>IFERROR(VLOOKUP(TableHandbook[[#This Row],[UDC]],TableOSEPLNTCH[],7,FALSE),"")</f>
        <v/>
      </c>
      <c r="AC92" s="240" t="str">
        <f>IFERROR(VLOOKUP(TableHandbook[[#This Row],[UDC]],TableOSEPSTEME[],7,FALSE),"")</f>
        <v/>
      </c>
    </row>
    <row r="93" spans="1:29" x14ac:dyDescent="0.25">
      <c r="A93" s="2" t="s">
        <v>128</v>
      </c>
      <c r="B93" s="3">
        <v>2</v>
      </c>
      <c r="C93" s="3"/>
      <c r="D93" s="2" t="s">
        <v>36</v>
      </c>
      <c r="E93" s="3">
        <v>400</v>
      </c>
      <c r="F93" s="237"/>
      <c r="G93" s="239" t="str">
        <f>IFERROR(IF(VLOOKUP(TableHandbook[[#This Row],[UDC]],TableAvailabilities[],2,FALSE)&gt;0,"Y",""),"")</f>
        <v/>
      </c>
      <c r="H93" s="239" t="str">
        <f>IFERROR(IF(VLOOKUP(TableHandbook[[#This Row],[UDC]],TableAvailabilities[],3,FALSE)&gt;0,"Y",""),"")</f>
        <v/>
      </c>
      <c r="I93" s="239" t="str">
        <f>IFERROR(IF(VLOOKUP(TableHandbook[[#This Row],[UDC]],TableAvailabilities[],4,FALSE)&gt;0,"Y",""),"")</f>
        <v/>
      </c>
      <c r="J93" s="239" t="str">
        <f>IFERROR(IF(VLOOKUP(TableHandbook[[#This Row],[UDC]],TableAvailabilities[],5,FALSE)&gt;0,"Y",""),"")</f>
        <v/>
      </c>
      <c r="K93" s="2"/>
      <c r="L93" s="242" t="str">
        <f>IFERROR(VLOOKUP(TableHandbook[[#This Row],[UDC]],TableOMTEACH1[],7,FALSE),"")</f>
        <v>AltCore</v>
      </c>
      <c r="M93" s="240" t="str">
        <f>IFERROR(VLOOKUP(TableHandbook[[#This Row],[UDC]],TableOUMPTCHEC[],7,FALSE),"")</f>
        <v/>
      </c>
      <c r="N93" s="240" t="str">
        <f>IFERROR(VLOOKUP(TableHandbook[[#This Row],[UDC]],TableOUMPTCHPE[],7,FALSE),"")</f>
        <v/>
      </c>
      <c r="O93" s="240" t="str">
        <f>IFERROR(VLOOKUP(TableHandbook[[#This Row],[UDC]],TableOUMPTCHSE[],7,FALSE),"")</f>
        <v/>
      </c>
      <c r="P93" s="242" t="str">
        <f>IFERROR(VLOOKUP(TableHandbook[[#This Row],[UDC]],TableOCTESOL1[],7,FALSE),"")</f>
        <v/>
      </c>
      <c r="Q93" s="240" t="str">
        <f>IFERROR(VLOOKUP(TableHandbook[[#This Row],[UDC]],TableOCTESOL[],7,FALSE),"")</f>
        <v/>
      </c>
      <c r="R93" s="240" t="str">
        <f>IFERROR(VLOOKUP(TableHandbook[[#This Row],[UDC]],TableOMAPLING[],7,FALSE),"")</f>
        <v/>
      </c>
      <c r="S93" s="242" t="str">
        <f>IFERROR(VLOOKUP(TableHandbook[[#This Row],[UDC]],TableOCEDHE1[],7,FALSE),"")</f>
        <v/>
      </c>
      <c r="T93" s="240" t="str">
        <f>IFERROR(VLOOKUP(TableHandbook[[#This Row],[UDC]],TableOCEDHE[],7,FALSE),"")</f>
        <v/>
      </c>
      <c r="U93" s="240" t="str">
        <f>IFERROR(VLOOKUP(TableHandbook[[#This Row],[UDC]],TableOCEDUCS1[],7,FALSE),"")</f>
        <v/>
      </c>
      <c r="V93" s="240" t="str">
        <f>IFERROR(VLOOKUP(TableHandbook[[#This Row],[UDC]],TableOCEDUC[],7,FALSE),"")</f>
        <v/>
      </c>
      <c r="W93" s="240" t="str">
        <f>IFERROR(VLOOKUP(TableHandbook[[#This Row],[UDC]],TableOGEDUC[],7,FALSE),"")</f>
        <v/>
      </c>
      <c r="X93" s="240" t="str">
        <f>IFERROR(VLOOKUP(TableHandbook[[#This Row],[UDC]],TableOUMPEDUPR[],7,FALSE),"")</f>
        <v/>
      </c>
      <c r="Y93" s="240" t="str">
        <f>IFERROR(VLOOKUP(TableHandbook[[#This Row],[UDC]],TableOUMPEDUSC[],7,FALSE),"")</f>
        <v/>
      </c>
      <c r="Z93" s="242" t="str">
        <f>IFERROR(VLOOKUP(TableHandbook[[#This Row],[UDC]],TableOMEDUC[],7,FALSE),"")</f>
        <v/>
      </c>
      <c r="AA93" s="240" t="str">
        <f>IFERROR(VLOOKUP(TableHandbook[[#This Row],[UDC]],TableOSEPCULIN[],7,FALSE),"")</f>
        <v/>
      </c>
      <c r="AB93" s="240" t="str">
        <f>IFERROR(VLOOKUP(TableHandbook[[#This Row],[UDC]],TableOSEPLNTCH[],7,FALSE),"")</f>
        <v/>
      </c>
      <c r="AC93" s="240" t="str">
        <f>IFERROR(VLOOKUP(TableHandbook[[#This Row],[UDC]],TableOSEPSTEME[],7,FALSE),"")</f>
        <v/>
      </c>
    </row>
    <row r="94" spans="1:29" x14ac:dyDescent="0.25">
      <c r="A94" s="2" t="s">
        <v>132</v>
      </c>
      <c r="B94" s="3">
        <v>3</v>
      </c>
      <c r="C94" s="3"/>
      <c r="D94" s="2" t="s">
        <v>131</v>
      </c>
      <c r="E94" s="3">
        <v>400</v>
      </c>
      <c r="F94" s="237"/>
      <c r="G94" s="239" t="str">
        <f>IFERROR(IF(VLOOKUP(TableHandbook[[#This Row],[UDC]],TableAvailabilities[],2,FALSE)&gt;0,"Y",""),"")</f>
        <v/>
      </c>
      <c r="H94" s="239" t="str">
        <f>IFERROR(IF(VLOOKUP(TableHandbook[[#This Row],[UDC]],TableAvailabilities[],3,FALSE)&gt;0,"Y",""),"")</f>
        <v/>
      </c>
      <c r="I94" s="239" t="str">
        <f>IFERROR(IF(VLOOKUP(TableHandbook[[#This Row],[UDC]],TableAvailabilities[],4,FALSE)&gt;0,"Y",""),"")</f>
        <v/>
      </c>
      <c r="J94" s="239" t="str">
        <f>IFERROR(IF(VLOOKUP(TableHandbook[[#This Row],[UDC]],TableAvailabilities[],5,FALSE)&gt;0,"Y",""),"")</f>
        <v/>
      </c>
      <c r="K94" s="2"/>
      <c r="L94" s="242" t="str">
        <f>IFERROR(VLOOKUP(TableHandbook[[#This Row],[UDC]],TableOMTEACH1[],7,FALSE),"")</f>
        <v>AltCore</v>
      </c>
      <c r="M94" s="240" t="str">
        <f>IFERROR(VLOOKUP(TableHandbook[[#This Row],[UDC]],TableOUMPTCHEC[],7,FALSE),"")</f>
        <v/>
      </c>
      <c r="N94" s="240" t="str">
        <f>IFERROR(VLOOKUP(TableHandbook[[#This Row],[UDC]],TableOUMPTCHPE[],7,FALSE),"")</f>
        <v/>
      </c>
      <c r="O94" s="240" t="str">
        <f>IFERROR(VLOOKUP(TableHandbook[[#This Row],[UDC]],TableOUMPTCHSE[],7,FALSE),"")</f>
        <v/>
      </c>
      <c r="P94" s="242" t="str">
        <f>IFERROR(VLOOKUP(TableHandbook[[#This Row],[UDC]],TableOCTESOL1[],7,FALSE),"")</f>
        <v/>
      </c>
      <c r="Q94" s="240" t="str">
        <f>IFERROR(VLOOKUP(TableHandbook[[#This Row],[UDC]],TableOCTESOL[],7,FALSE),"")</f>
        <v/>
      </c>
      <c r="R94" s="240" t="str">
        <f>IFERROR(VLOOKUP(TableHandbook[[#This Row],[UDC]],TableOMAPLING[],7,FALSE),"")</f>
        <v/>
      </c>
      <c r="S94" s="242" t="str">
        <f>IFERROR(VLOOKUP(TableHandbook[[#This Row],[UDC]],TableOCEDHE1[],7,FALSE),"")</f>
        <v/>
      </c>
      <c r="T94" s="240" t="str">
        <f>IFERROR(VLOOKUP(TableHandbook[[#This Row],[UDC]],TableOCEDHE[],7,FALSE),"")</f>
        <v/>
      </c>
      <c r="U94" s="240" t="str">
        <f>IFERROR(VLOOKUP(TableHandbook[[#This Row],[UDC]],TableOCEDUCS1[],7,FALSE),"")</f>
        <v/>
      </c>
      <c r="V94" s="240" t="str">
        <f>IFERROR(VLOOKUP(TableHandbook[[#This Row],[UDC]],TableOCEDUC[],7,FALSE),"")</f>
        <v/>
      </c>
      <c r="W94" s="240" t="str">
        <f>IFERROR(VLOOKUP(TableHandbook[[#This Row],[UDC]],TableOGEDUC[],7,FALSE),"")</f>
        <v/>
      </c>
      <c r="X94" s="240" t="str">
        <f>IFERROR(VLOOKUP(TableHandbook[[#This Row],[UDC]],TableOUMPEDUPR[],7,FALSE),"")</f>
        <v/>
      </c>
      <c r="Y94" s="240" t="str">
        <f>IFERROR(VLOOKUP(TableHandbook[[#This Row],[UDC]],TableOUMPEDUSC[],7,FALSE),"")</f>
        <v/>
      </c>
      <c r="Z94" s="242" t="str">
        <f>IFERROR(VLOOKUP(TableHandbook[[#This Row],[UDC]],TableOMEDUC[],7,FALSE),"")</f>
        <v/>
      </c>
      <c r="AA94" s="240" t="str">
        <f>IFERROR(VLOOKUP(TableHandbook[[#This Row],[UDC]],TableOSEPCULIN[],7,FALSE),"")</f>
        <v/>
      </c>
      <c r="AB94" s="240" t="str">
        <f>IFERROR(VLOOKUP(TableHandbook[[#This Row],[UDC]],TableOSEPLNTCH[],7,FALSE),"")</f>
        <v/>
      </c>
      <c r="AC94" s="240" t="str">
        <f>IFERROR(VLOOKUP(TableHandbook[[#This Row],[UDC]],TableOSEPSTEME[],7,FALSE),"")</f>
        <v/>
      </c>
    </row>
    <row r="95" spans="1:29" x14ac:dyDescent="0.25">
      <c r="A95" s="2" t="s">
        <v>516</v>
      </c>
      <c r="B95" s="3"/>
      <c r="C95" s="3"/>
      <c r="D95" s="2" t="s">
        <v>499</v>
      </c>
      <c r="E95" s="3"/>
      <c r="F95" s="237"/>
      <c r="G95" s="239" t="str">
        <f>IFERROR(IF(VLOOKUP(TableHandbook[[#This Row],[UDC]],TableAvailabilities[],2,FALSE)&gt;0,"Y",""),"")</f>
        <v/>
      </c>
      <c r="H95" s="239" t="str">
        <f>IFERROR(IF(VLOOKUP(TableHandbook[[#This Row],[UDC]],TableAvailabilities[],3,FALSE)&gt;0,"Y",""),"")</f>
        <v/>
      </c>
      <c r="I95" s="239" t="str">
        <f>IFERROR(IF(VLOOKUP(TableHandbook[[#This Row],[UDC]],TableAvailabilities[],4,FALSE)&gt;0,"Y",""),"")</f>
        <v/>
      </c>
      <c r="J95" s="239" t="str">
        <f>IFERROR(IF(VLOOKUP(TableHandbook[[#This Row],[UDC]],TableAvailabilities[],5,FALSE)&gt;0,"Y",""),"")</f>
        <v/>
      </c>
      <c r="K95" s="2"/>
      <c r="L95" s="242" t="str">
        <f>IFERROR(VLOOKUP(TableHandbook[[#This Row],[UDC]],TableOMTEACH1[],7,FALSE),"")</f>
        <v/>
      </c>
      <c r="M95" s="240" t="str">
        <f>IFERROR(VLOOKUP(TableHandbook[[#This Row],[UDC]],TableOUMPTCHEC[],7,FALSE),"")</f>
        <v/>
      </c>
      <c r="N95" s="240" t="str">
        <f>IFERROR(VLOOKUP(TableHandbook[[#This Row],[UDC]],TableOUMPTCHPE[],7,FALSE),"")</f>
        <v/>
      </c>
      <c r="O95" s="240" t="str">
        <f>IFERROR(VLOOKUP(TableHandbook[[#This Row],[UDC]],TableOUMPTCHSE[],7,FALSE),"")</f>
        <v>Option</v>
      </c>
      <c r="P95" s="242" t="str">
        <f>IFERROR(VLOOKUP(TableHandbook[[#This Row],[UDC]],TableOCTESOL1[],7,FALSE),"")</f>
        <v/>
      </c>
      <c r="Q95" s="240" t="str">
        <f>IFERROR(VLOOKUP(TableHandbook[[#This Row],[UDC]],TableOCTESOL[],7,FALSE),"")</f>
        <v/>
      </c>
      <c r="R95" s="240" t="str">
        <f>IFERROR(VLOOKUP(TableHandbook[[#This Row],[UDC]],TableOMAPLING[],7,FALSE),"")</f>
        <v/>
      </c>
      <c r="S95" s="242" t="str">
        <f>IFERROR(VLOOKUP(TableHandbook[[#This Row],[UDC]],TableOCEDHE1[],7,FALSE),"")</f>
        <v/>
      </c>
      <c r="T95" s="240" t="str">
        <f>IFERROR(VLOOKUP(TableHandbook[[#This Row],[UDC]],TableOCEDHE[],7,FALSE),"")</f>
        <v/>
      </c>
      <c r="U95" s="240" t="str">
        <f>IFERROR(VLOOKUP(TableHandbook[[#This Row],[UDC]],TableOCEDUCS1[],7,FALSE),"")</f>
        <v/>
      </c>
      <c r="V95" s="240" t="str">
        <f>IFERROR(VLOOKUP(TableHandbook[[#This Row],[UDC]],TableOCEDUC[],7,FALSE),"")</f>
        <v/>
      </c>
      <c r="W95" s="240" t="str">
        <f>IFERROR(VLOOKUP(TableHandbook[[#This Row],[UDC]],TableOGEDUC[],7,FALSE),"")</f>
        <v/>
      </c>
      <c r="X95" s="240" t="str">
        <f>IFERROR(VLOOKUP(TableHandbook[[#This Row],[UDC]],TableOUMPEDUPR[],7,FALSE),"")</f>
        <v/>
      </c>
      <c r="Y95" s="240" t="str">
        <f>IFERROR(VLOOKUP(TableHandbook[[#This Row],[UDC]],TableOUMPEDUSC[],7,FALSE),"")</f>
        <v/>
      </c>
      <c r="Z95" s="242" t="str">
        <f>IFERROR(VLOOKUP(TableHandbook[[#This Row],[UDC]],TableOMEDUC[],7,FALSE),"")</f>
        <v/>
      </c>
      <c r="AA95" s="240" t="str">
        <f>IFERROR(VLOOKUP(TableHandbook[[#This Row],[UDC]],TableOSEPCULIN[],7,FALSE),"")</f>
        <v/>
      </c>
      <c r="AB95" s="240" t="str">
        <f>IFERROR(VLOOKUP(TableHandbook[[#This Row],[UDC]],TableOSEPLNTCH[],7,FALSE),"")</f>
        <v/>
      </c>
      <c r="AC95" s="240" t="str">
        <f>IFERROR(VLOOKUP(TableHandbook[[#This Row],[UDC]],TableOSEPSTEME[],7,FALSE),"")</f>
        <v/>
      </c>
    </row>
    <row r="96" spans="1:29" x14ac:dyDescent="0.25">
      <c r="A96" s="2" t="s">
        <v>167</v>
      </c>
      <c r="B96" s="3"/>
      <c r="C96" s="3"/>
      <c r="D96" s="2" t="s">
        <v>517</v>
      </c>
      <c r="E96" s="3">
        <v>25</v>
      </c>
      <c r="F96" s="237" t="s">
        <v>354</v>
      </c>
      <c r="G96" s="239" t="str">
        <f>IFERROR(IF(VLOOKUP(TableHandbook[[#This Row],[UDC]],TableAvailabilities[],2,FALSE)&gt;0,"Y",""),"")</f>
        <v/>
      </c>
      <c r="H96" s="239" t="str">
        <f>IFERROR(IF(VLOOKUP(TableHandbook[[#This Row],[UDC]],TableAvailabilities[],3,FALSE)&gt;0,"Y",""),"")</f>
        <v/>
      </c>
      <c r="I96" s="239" t="str">
        <f>IFERROR(IF(VLOOKUP(TableHandbook[[#This Row],[UDC]],TableAvailabilities[],4,FALSE)&gt;0,"Y",""),"")</f>
        <v/>
      </c>
      <c r="J96" s="239" t="str">
        <f>IFERROR(IF(VLOOKUP(TableHandbook[[#This Row],[UDC]],TableAvailabilities[],5,FALSE)&gt;0,"Y",""),"")</f>
        <v/>
      </c>
      <c r="K96" s="2"/>
      <c r="L96" s="242" t="str">
        <f>IFERROR(VLOOKUP(TableHandbook[[#This Row],[UDC]],TableOMTEACH1[],7,FALSE),"")</f>
        <v/>
      </c>
      <c r="M96" s="240" t="str">
        <f>IFERROR(VLOOKUP(TableHandbook[[#This Row],[UDC]],TableOUMPTCHEC[],7,FALSE),"")</f>
        <v/>
      </c>
      <c r="N96" s="240" t="str">
        <f>IFERROR(VLOOKUP(TableHandbook[[#This Row],[UDC]],TableOUMPTCHPE[],7,FALSE),"")</f>
        <v/>
      </c>
      <c r="O96" s="240" t="str">
        <f>IFERROR(VLOOKUP(TableHandbook[[#This Row],[UDC]],TableOUMPTCHSE[],7,FALSE),"")</f>
        <v/>
      </c>
      <c r="P96" s="242" t="str">
        <f>IFERROR(VLOOKUP(TableHandbook[[#This Row],[UDC]],TableOCTESOL1[],7,FALSE),"")</f>
        <v/>
      </c>
      <c r="Q96" s="240" t="str">
        <f>IFERROR(VLOOKUP(TableHandbook[[#This Row],[UDC]],TableOCTESOL[],7,FALSE),"")</f>
        <v/>
      </c>
      <c r="R96" s="240" t="str">
        <f>IFERROR(VLOOKUP(TableHandbook[[#This Row],[UDC]],TableOMAPLING[],7,FALSE),"")</f>
        <v/>
      </c>
      <c r="S96" s="242" t="str">
        <f>IFERROR(VLOOKUP(TableHandbook[[#This Row],[UDC]],TableOCEDHE1[],7,FALSE),"")</f>
        <v/>
      </c>
      <c r="T96" s="240" t="str">
        <f>IFERROR(VLOOKUP(TableHandbook[[#This Row],[UDC]],TableOCEDHE[],7,FALSE),"")</f>
        <v/>
      </c>
      <c r="U96" s="240" t="str">
        <f>IFERROR(VLOOKUP(TableHandbook[[#This Row],[UDC]],TableOCEDUCS1[],7,FALSE),"")</f>
        <v/>
      </c>
      <c r="V96" s="240" t="str">
        <f>IFERROR(VLOOKUP(TableHandbook[[#This Row],[UDC]],TableOCEDUC[],7,FALSE),"")</f>
        <v/>
      </c>
      <c r="W96" s="240" t="str">
        <f>IFERROR(VLOOKUP(TableHandbook[[#This Row],[UDC]],TableOGEDUC[],7,FALSE),"")</f>
        <v/>
      </c>
      <c r="X96" s="240" t="str">
        <f>IFERROR(VLOOKUP(TableHandbook[[#This Row],[UDC]],TableOUMPEDUPR[],7,FALSE),"")</f>
        <v/>
      </c>
      <c r="Y96" s="240" t="str">
        <f>IFERROR(VLOOKUP(TableHandbook[[#This Row],[UDC]],TableOUMPEDUSC[],7,FALSE),"")</f>
        <v/>
      </c>
      <c r="Z96" s="242" t="str">
        <f>IFERROR(VLOOKUP(TableHandbook[[#This Row],[UDC]],TableOMEDUC[],7,FALSE),"")</f>
        <v/>
      </c>
      <c r="AA96" s="240" t="str">
        <f>IFERROR(VLOOKUP(TableHandbook[[#This Row],[UDC]],TableOSEPCULIN[],7,FALSE),"")</f>
        <v/>
      </c>
      <c r="AB96" s="240" t="str">
        <f>IFERROR(VLOOKUP(TableHandbook[[#This Row],[UDC]],TableOSEPLNTCH[],7,FALSE),"")</f>
        <v/>
      </c>
      <c r="AC96" s="240" t="str">
        <f>IFERROR(VLOOKUP(TableHandbook[[#This Row],[UDC]],TableOSEPSTEME[],7,FALSE),"")</f>
        <v/>
      </c>
    </row>
    <row r="97" spans="1:29" x14ac:dyDescent="0.25">
      <c r="A97" s="2" t="s">
        <v>329</v>
      </c>
      <c r="B97" s="3"/>
      <c r="C97" s="3"/>
      <c r="D97" s="2" t="s">
        <v>518</v>
      </c>
      <c r="E97" s="3"/>
      <c r="F97" s="237"/>
      <c r="G97" s="239" t="str">
        <f>IFERROR(IF(VLOOKUP(TableHandbook[[#This Row],[UDC]],TableAvailabilities[],2,FALSE)&gt;0,"Y",""),"")</f>
        <v/>
      </c>
      <c r="H97" s="239" t="str">
        <f>IFERROR(IF(VLOOKUP(TableHandbook[[#This Row],[UDC]],TableAvailabilities[],3,FALSE)&gt;0,"Y",""),"")</f>
        <v/>
      </c>
      <c r="I97" s="239" t="str">
        <f>IFERROR(IF(VLOOKUP(TableHandbook[[#This Row],[UDC]],TableAvailabilities[],4,FALSE)&gt;0,"Y",""),"")</f>
        <v/>
      </c>
      <c r="J97" s="239" t="str">
        <f>IFERROR(IF(VLOOKUP(TableHandbook[[#This Row],[UDC]],TableAvailabilities[],5,FALSE)&gt;0,"Y",""),"")</f>
        <v/>
      </c>
      <c r="K97" s="2"/>
      <c r="L97" s="242" t="str">
        <f>IFERROR(VLOOKUP(TableHandbook[[#This Row],[UDC]],TableOMTEACH1[],7,FALSE),"")</f>
        <v/>
      </c>
      <c r="M97" s="240" t="str">
        <f>IFERROR(VLOOKUP(TableHandbook[[#This Row],[UDC]],TableOUMPTCHEC[],7,FALSE),"")</f>
        <v/>
      </c>
      <c r="N97" s="240" t="str">
        <f>IFERROR(VLOOKUP(TableHandbook[[#This Row],[UDC]],TableOUMPTCHPE[],7,FALSE),"")</f>
        <v/>
      </c>
      <c r="O97" s="240" t="str">
        <f>IFERROR(VLOOKUP(TableHandbook[[#This Row],[UDC]],TableOUMPTCHSE[],7,FALSE),"")</f>
        <v/>
      </c>
      <c r="P97" s="242" t="str">
        <f>IFERROR(VLOOKUP(TableHandbook[[#This Row],[UDC]],TableOCTESOL1[],7,FALSE),"")</f>
        <v/>
      </c>
      <c r="Q97" s="240" t="str">
        <f>IFERROR(VLOOKUP(TableHandbook[[#This Row],[UDC]],TableOCTESOL[],7,FALSE),"")</f>
        <v/>
      </c>
      <c r="R97" s="240" t="str">
        <f>IFERROR(VLOOKUP(TableHandbook[[#This Row],[UDC]],TableOMAPLING[],7,FALSE),"")</f>
        <v/>
      </c>
      <c r="S97" s="242" t="str">
        <f>IFERROR(VLOOKUP(TableHandbook[[#This Row],[UDC]],TableOCEDHE1[],7,FALSE),"")</f>
        <v/>
      </c>
      <c r="T97" s="240" t="str">
        <f>IFERROR(VLOOKUP(TableHandbook[[#This Row],[UDC]],TableOCEDHE[],7,FALSE),"")</f>
        <v/>
      </c>
      <c r="U97" s="240" t="str">
        <f>IFERROR(VLOOKUP(TableHandbook[[#This Row],[UDC]],TableOCEDUCS1[],7,FALSE),"")</f>
        <v/>
      </c>
      <c r="V97" s="240" t="str">
        <f>IFERROR(VLOOKUP(TableHandbook[[#This Row],[UDC]],TableOCEDUC[],7,FALSE),"")</f>
        <v/>
      </c>
      <c r="W97" s="240" t="str">
        <f>IFERROR(VLOOKUP(TableHandbook[[#This Row],[UDC]],TableOGEDUC[],7,FALSE),"")</f>
        <v/>
      </c>
      <c r="X97" s="240" t="str">
        <f>IFERROR(VLOOKUP(TableHandbook[[#This Row],[UDC]],TableOUMPEDUPR[],7,FALSE),"")</f>
        <v/>
      </c>
      <c r="Y97" s="240" t="str">
        <f>IFERROR(VLOOKUP(TableHandbook[[#This Row],[UDC]],TableOUMPEDUSC[],7,FALSE),"")</f>
        <v/>
      </c>
      <c r="Z97" s="242" t="str">
        <f>IFERROR(VLOOKUP(TableHandbook[[#This Row],[UDC]],TableOMEDUC[],7,FALSE),"")</f>
        <v/>
      </c>
      <c r="AA97" s="240" t="str">
        <f>IFERROR(VLOOKUP(TableHandbook[[#This Row],[UDC]],TableOSEPCULIN[],7,FALSE),"")</f>
        <v/>
      </c>
      <c r="AB97" s="240" t="str">
        <f>IFERROR(VLOOKUP(TableHandbook[[#This Row],[UDC]],TableOSEPLNTCH[],7,FALSE),"")</f>
        <v/>
      </c>
      <c r="AC97" s="240" t="str">
        <f>IFERROR(VLOOKUP(TableHandbook[[#This Row],[UDC]],TableOSEPSTEME[],7,FALSE),"")</f>
        <v/>
      </c>
    </row>
    <row r="98" spans="1:29" x14ac:dyDescent="0.25">
      <c r="A98" s="2" t="s">
        <v>295</v>
      </c>
      <c r="B98" s="3"/>
      <c r="C98" s="3"/>
      <c r="D98" s="2" t="s">
        <v>519</v>
      </c>
      <c r="E98" s="3">
        <v>25</v>
      </c>
      <c r="F98" s="237" t="s">
        <v>354</v>
      </c>
      <c r="G98" s="239" t="str">
        <f>IFERROR(IF(VLOOKUP(TableHandbook[[#This Row],[UDC]],TableAvailabilities[],2,FALSE)&gt;0,"Y",""),"")</f>
        <v/>
      </c>
      <c r="H98" s="239" t="str">
        <f>IFERROR(IF(VLOOKUP(TableHandbook[[#This Row],[UDC]],TableAvailabilities[],3,FALSE)&gt;0,"Y",""),"")</f>
        <v/>
      </c>
      <c r="I98" s="239" t="str">
        <f>IFERROR(IF(VLOOKUP(TableHandbook[[#This Row],[UDC]],TableAvailabilities[],4,FALSE)&gt;0,"Y",""),"")</f>
        <v/>
      </c>
      <c r="J98" s="239" t="str">
        <f>IFERROR(IF(VLOOKUP(TableHandbook[[#This Row],[UDC]],TableAvailabilities[],5,FALSE)&gt;0,"Y",""),"")</f>
        <v/>
      </c>
      <c r="K98" s="2"/>
      <c r="L98" s="242" t="str">
        <f>IFERROR(VLOOKUP(TableHandbook[[#This Row],[UDC]],TableOMTEACH1[],7,FALSE),"")</f>
        <v/>
      </c>
      <c r="M98" s="240" t="str">
        <f>IFERROR(VLOOKUP(TableHandbook[[#This Row],[UDC]],TableOUMPTCHEC[],7,FALSE),"")</f>
        <v/>
      </c>
      <c r="N98" s="240" t="str">
        <f>IFERROR(VLOOKUP(TableHandbook[[#This Row],[UDC]],TableOUMPTCHPE[],7,FALSE),"")</f>
        <v/>
      </c>
      <c r="O98" s="240" t="str">
        <f>IFERROR(VLOOKUP(TableHandbook[[#This Row],[UDC]],TableOUMPTCHSE[],7,FALSE),"")</f>
        <v/>
      </c>
      <c r="P98" s="242" t="str">
        <f>IFERROR(VLOOKUP(TableHandbook[[#This Row],[UDC]],TableOCTESOL1[],7,FALSE),"")</f>
        <v/>
      </c>
      <c r="Q98" s="240" t="str">
        <f>IFERROR(VLOOKUP(TableHandbook[[#This Row],[UDC]],TableOCTESOL[],7,FALSE),"")</f>
        <v/>
      </c>
      <c r="R98" s="240" t="str">
        <f>IFERROR(VLOOKUP(TableHandbook[[#This Row],[UDC]],TableOMAPLING[],7,FALSE),"")</f>
        <v/>
      </c>
      <c r="S98" s="242" t="str">
        <f>IFERROR(VLOOKUP(TableHandbook[[#This Row],[UDC]],TableOCEDHE1[],7,FALSE),"")</f>
        <v/>
      </c>
      <c r="T98" s="240" t="str">
        <f>IFERROR(VLOOKUP(TableHandbook[[#This Row],[UDC]],TableOCEDHE[],7,FALSE),"")</f>
        <v/>
      </c>
      <c r="U98" s="240" t="str">
        <f>IFERROR(VLOOKUP(TableHandbook[[#This Row],[UDC]],TableOCEDUCS1[],7,FALSE),"")</f>
        <v/>
      </c>
      <c r="V98" s="240" t="str">
        <f>IFERROR(VLOOKUP(TableHandbook[[#This Row],[UDC]],TableOCEDUC[],7,FALSE),"")</f>
        <v/>
      </c>
      <c r="W98" s="240" t="str">
        <f>IFERROR(VLOOKUP(TableHandbook[[#This Row],[UDC]],TableOGEDUC[],7,FALSE),"")</f>
        <v/>
      </c>
      <c r="X98" s="240" t="str">
        <f>IFERROR(VLOOKUP(TableHandbook[[#This Row],[UDC]],TableOUMPEDUPR[],7,FALSE),"")</f>
        <v/>
      </c>
      <c r="Y98" s="240" t="str">
        <f>IFERROR(VLOOKUP(TableHandbook[[#This Row],[UDC]],TableOUMPEDUSC[],7,FALSE),"")</f>
        <v/>
      </c>
      <c r="Z98" s="242" t="str">
        <f>IFERROR(VLOOKUP(TableHandbook[[#This Row],[UDC]],TableOMEDUC[],7,FALSE),"")</f>
        <v/>
      </c>
      <c r="AA98" s="240" t="str">
        <f>IFERROR(VLOOKUP(TableHandbook[[#This Row],[UDC]],TableOSEPCULIN[],7,FALSE),"")</f>
        <v/>
      </c>
      <c r="AB98" s="240" t="str">
        <f>IFERROR(VLOOKUP(TableHandbook[[#This Row],[UDC]],TableOSEPLNTCH[],7,FALSE),"")</f>
        <v/>
      </c>
      <c r="AC98" s="240" t="str">
        <f>IFERROR(VLOOKUP(TableHandbook[[#This Row],[UDC]],TableOSEPSTEME[],7,FALSE),"")</f>
        <v/>
      </c>
    </row>
    <row r="99" spans="1:29" x14ac:dyDescent="0.25">
      <c r="A99" s="2" t="s">
        <v>307</v>
      </c>
      <c r="B99" s="3"/>
      <c r="C99" s="3"/>
      <c r="D99" s="2" t="s">
        <v>520</v>
      </c>
      <c r="E99" s="3">
        <v>25</v>
      </c>
      <c r="F99" s="237" t="s">
        <v>354</v>
      </c>
      <c r="G99" s="239" t="str">
        <f>IFERROR(IF(VLOOKUP(TableHandbook[[#This Row],[UDC]],TableAvailabilities[],2,FALSE)&gt;0,"Y",""),"")</f>
        <v/>
      </c>
      <c r="H99" s="239" t="str">
        <f>IFERROR(IF(VLOOKUP(TableHandbook[[#This Row],[UDC]],TableAvailabilities[],3,FALSE)&gt;0,"Y",""),"")</f>
        <v/>
      </c>
      <c r="I99" s="239" t="str">
        <f>IFERROR(IF(VLOOKUP(TableHandbook[[#This Row],[UDC]],TableAvailabilities[],4,FALSE)&gt;0,"Y",""),"")</f>
        <v/>
      </c>
      <c r="J99" s="239" t="str">
        <f>IFERROR(IF(VLOOKUP(TableHandbook[[#This Row],[UDC]],TableAvailabilities[],5,FALSE)&gt;0,"Y",""),"")</f>
        <v/>
      </c>
      <c r="K99" s="2"/>
      <c r="L99" s="242" t="str">
        <f>IFERROR(VLOOKUP(TableHandbook[[#This Row],[UDC]],TableOMTEACH1[],7,FALSE),"")</f>
        <v/>
      </c>
      <c r="M99" s="240" t="str">
        <f>IFERROR(VLOOKUP(TableHandbook[[#This Row],[UDC]],TableOUMPTCHEC[],7,FALSE),"")</f>
        <v/>
      </c>
      <c r="N99" s="240" t="str">
        <f>IFERROR(VLOOKUP(TableHandbook[[#This Row],[UDC]],TableOUMPTCHPE[],7,FALSE),"")</f>
        <v/>
      </c>
      <c r="O99" s="240" t="str">
        <f>IFERROR(VLOOKUP(TableHandbook[[#This Row],[UDC]],TableOUMPTCHSE[],7,FALSE),"")</f>
        <v/>
      </c>
      <c r="P99" s="242" t="str">
        <f>IFERROR(VLOOKUP(TableHandbook[[#This Row],[UDC]],TableOCTESOL1[],7,FALSE),"")</f>
        <v/>
      </c>
      <c r="Q99" s="240" t="str">
        <f>IFERROR(VLOOKUP(TableHandbook[[#This Row],[UDC]],TableOCTESOL[],7,FALSE),"")</f>
        <v/>
      </c>
      <c r="R99" s="240" t="str">
        <f>IFERROR(VLOOKUP(TableHandbook[[#This Row],[UDC]],TableOMAPLING[],7,FALSE),"")</f>
        <v/>
      </c>
      <c r="S99" s="242" t="str">
        <f>IFERROR(VLOOKUP(TableHandbook[[#This Row],[UDC]],TableOCEDHE1[],7,FALSE),"")</f>
        <v/>
      </c>
      <c r="T99" s="240" t="str">
        <f>IFERROR(VLOOKUP(TableHandbook[[#This Row],[UDC]],TableOCEDHE[],7,FALSE),"")</f>
        <v/>
      </c>
      <c r="U99" s="240" t="str">
        <f>IFERROR(VLOOKUP(TableHandbook[[#This Row],[UDC]],TableOCEDUCS1[],7,FALSE),"")</f>
        <v/>
      </c>
      <c r="V99" s="240" t="str">
        <f>IFERROR(VLOOKUP(TableHandbook[[#This Row],[UDC]],TableOCEDUC[],7,FALSE),"")</f>
        <v/>
      </c>
      <c r="W99" s="240" t="str">
        <f>IFERROR(VLOOKUP(TableHandbook[[#This Row],[UDC]],TableOGEDUC[],7,FALSE),"")</f>
        <v/>
      </c>
      <c r="X99" s="240" t="str">
        <f>IFERROR(VLOOKUP(TableHandbook[[#This Row],[UDC]],TableOUMPEDUPR[],7,FALSE),"")</f>
        <v/>
      </c>
      <c r="Y99" s="240" t="str">
        <f>IFERROR(VLOOKUP(TableHandbook[[#This Row],[UDC]],TableOUMPEDUSC[],7,FALSE),"")</f>
        <v/>
      </c>
      <c r="Z99" s="242" t="str">
        <f>IFERROR(VLOOKUP(TableHandbook[[#This Row],[UDC]],TableOMEDUC[],7,FALSE),"")</f>
        <v/>
      </c>
      <c r="AA99" s="240" t="str">
        <f>IFERROR(VLOOKUP(TableHandbook[[#This Row],[UDC]],TableOSEPCULIN[],7,FALSE),"")</f>
        <v/>
      </c>
      <c r="AB99" s="240" t="str">
        <f>IFERROR(VLOOKUP(TableHandbook[[#This Row],[UDC]],TableOSEPLNTCH[],7,FALSE),"")</f>
        <v/>
      </c>
      <c r="AC99" s="240"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7" sqref="D7"/>
      <selection pane="bottomLeft" activeCell="D7" sqref="D7"/>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70" t="s">
        <v>521</v>
      </c>
      <c r="P1" s="252">
        <v>45292</v>
      </c>
    </row>
    <row r="2" spans="1:18" x14ac:dyDescent="0.25">
      <c r="B2"/>
      <c r="E2"/>
      <c r="F2" s="87"/>
      <c r="G2" s="88" t="s">
        <v>522</v>
      </c>
      <c r="H2" s="249">
        <v>44562</v>
      </c>
      <c r="J2" s="250" t="s">
        <v>123</v>
      </c>
      <c r="K2" s="251" t="s">
        <v>98</v>
      </c>
      <c r="L2" s="119" t="s">
        <v>523</v>
      </c>
      <c r="M2" s="88"/>
      <c r="N2" s="234" t="s">
        <v>524</v>
      </c>
      <c r="O2" s="201">
        <v>45552</v>
      </c>
    </row>
    <row r="3" spans="1:18" x14ac:dyDescent="0.25">
      <c r="A3" t="s">
        <v>0</v>
      </c>
      <c r="B3" s="1" t="s">
        <v>525</v>
      </c>
      <c r="C3" t="s">
        <v>21</v>
      </c>
      <c r="D3" t="s">
        <v>3</v>
      </c>
      <c r="E3" s="89" t="s">
        <v>526</v>
      </c>
      <c r="F3" t="s">
        <v>527</v>
      </c>
      <c r="G3" t="s">
        <v>528</v>
      </c>
      <c r="H3" t="s">
        <v>529</v>
      </c>
      <c r="I3" t="s">
        <v>22</v>
      </c>
      <c r="J3" t="s">
        <v>530</v>
      </c>
      <c r="K3" t="s">
        <v>1</v>
      </c>
      <c r="L3" t="s">
        <v>531</v>
      </c>
      <c r="M3" t="s">
        <v>58</v>
      </c>
      <c r="N3" s="186" t="s">
        <v>532</v>
      </c>
      <c r="O3" s="186" t="s">
        <v>533</v>
      </c>
      <c r="Q3" t="s">
        <v>534</v>
      </c>
      <c r="R3" t="s">
        <v>535</v>
      </c>
    </row>
    <row r="4" spans="1:18" x14ac:dyDescent="0.2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87"/>
      <c r="O4" s="187"/>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87">
        <v>44562</v>
      </c>
      <c r="O5" s="187"/>
      <c r="Q5" t="s">
        <v>127</v>
      </c>
      <c r="R5">
        <v>2</v>
      </c>
    </row>
    <row r="6" spans="1:18" x14ac:dyDescent="0.2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87">
        <v>44562</v>
      </c>
      <c r="O6" s="187"/>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87">
        <v>44562</v>
      </c>
      <c r="O7" s="187"/>
      <c r="Q7" t="s">
        <v>132</v>
      </c>
      <c r="R7">
        <v>3</v>
      </c>
    </row>
    <row r="8" spans="1:18" x14ac:dyDescent="0.25">
      <c r="B8"/>
      <c r="E8"/>
      <c r="F8" s="87"/>
      <c r="G8" s="88" t="s">
        <v>522</v>
      </c>
      <c r="H8" s="249">
        <v>44562</v>
      </c>
      <c r="J8" s="250" t="s">
        <v>127</v>
      </c>
      <c r="K8" s="251" t="s">
        <v>98</v>
      </c>
      <c r="L8" s="119" t="s">
        <v>14</v>
      </c>
      <c r="N8" s="234" t="s">
        <v>524</v>
      </c>
      <c r="O8" s="201">
        <v>45552</v>
      </c>
    </row>
    <row r="9" spans="1:18" x14ac:dyDescent="0.25">
      <c r="A9" t="s">
        <v>0</v>
      </c>
      <c r="B9" s="1" t="s">
        <v>525</v>
      </c>
      <c r="C9" t="s">
        <v>21</v>
      </c>
      <c r="D9" t="s">
        <v>3</v>
      </c>
      <c r="E9" s="89" t="s">
        <v>526</v>
      </c>
      <c r="F9" t="s">
        <v>527</v>
      </c>
      <c r="G9" t="s">
        <v>528</v>
      </c>
      <c r="H9" t="s">
        <v>529</v>
      </c>
      <c r="I9" t="s">
        <v>22</v>
      </c>
      <c r="J9" t="s">
        <v>530</v>
      </c>
      <c r="K9" t="s">
        <v>1</v>
      </c>
      <c r="L9" t="s">
        <v>531</v>
      </c>
      <c r="M9" t="s">
        <v>58</v>
      </c>
      <c r="N9" s="186" t="s">
        <v>532</v>
      </c>
      <c r="O9" s="186"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87">
        <v>44562</v>
      </c>
      <c r="O10" s="187"/>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87">
        <v>43101</v>
      </c>
      <c r="O11" s="187"/>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87">
        <v>44562</v>
      </c>
      <c r="O12" s="187"/>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87">
        <v>43101</v>
      </c>
      <c r="O13" s="187"/>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87">
        <v>43101</v>
      </c>
      <c r="O14" s="187"/>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87">
        <v>43101</v>
      </c>
      <c r="O15" s="187"/>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87">
        <v>42736</v>
      </c>
      <c r="O16" s="187"/>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87">
        <v>44197</v>
      </c>
      <c r="O17" s="187"/>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87">
        <v>44562</v>
      </c>
      <c r="O18" s="187"/>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87">
        <v>44562</v>
      </c>
      <c r="O19" s="187"/>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87">
        <v>43101</v>
      </c>
      <c r="O20" s="187"/>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87">
        <v>43101</v>
      </c>
      <c r="O21" s="187"/>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87">
        <v>43101</v>
      </c>
      <c r="O22" s="187"/>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87">
        <v>44562</v>
      </c>
      <c r="O23" s="187"/>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87">
        <v>44562</v>
      </c>
      <c r="O24" s="187"/>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87">
        <v>42736</v>
      </c>
      <c r="O25" s="187"/>
      <c r="Q25" t="s">
        <v>95</v>
      </c>
      <c r="R25">
        <v>1</v>
      </c>
    </row>
    <row r="26" spans="1:18" x14ac:dyDescent="0.25">
      <c r="B26"/>
      <c r="E26"/>
      <c r="F26" s="87"/>
      <c r="G26" s="88" t="s">
        <v>522</v>
      </c>
      <c r="H26" s="249">
        <v>44562</v>
      </c>
      <c r="J26" s="250" t="s">
        <v>128</v>
      </c>
      <c r="K26" s="251" t="s">
        <v>98</v>
      </c>
      <c r="L26" s="119" t="s">
        <v>36</v>
      </c>
      <c r="N26" s="234" t="s">
        <v>524</v>
      </c>
      <c r="O26" s="201">
        <v>45552</v>
      </c>
    </row>
    <row r="27" spans="1:18" x14ac:dyDescent="0.25">
      <c r="A27" t="s">
        <v>0</v>
      </c>
      <c r="B27" s="1" t="s">
        <v>525</v>
      </c>
      <c r="C27" t="s">
        <v>21</v>
      </c>
      <c r="D27" t="s">
        <v>3</v>
      </c>
      <c r="E27" s="89" t="s">
        <v>526</v>
      </c>
      <c r="F27" t="s">
        <v>527</v>
      </c>
      <c r="G27" t="s">
        <v>528</v>
      </c>
      <c r="H27" t="s">
        <v>529</v>
      </c>
      <c r="I27" t="s">
        <v>22</v>
      </c>
      <c r="J27" t="s">
        <v>530</v>
      </c>
      <c r="K27" t="s">
        <v>1</v>
      </c>
      <c r="L27" t="s">
        <v>531</v>
      </c>
      <c r="M27" t="s">
        <v>58</v>
      </c>
      <c r="N27" s="186" t="s">
        <v>532</v>
      </c>
      <c r="O27" s="186"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87">
        <v>44562</v>
      </c>
      <c r="O28" s="187"/>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87">
        <v>42736</v>
      </c>
      <c r="O29" s="187"/>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87">
        <v>44562</v>
      </c>
      <c r="O30" s="187"/>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87">
        <v>42736</v>
      </c>
      <c r="O31" s="187"/>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87">
        <v>42736</v>
      </c>
      <c r="O32" s="187"/>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87">
        <v>42736</v>
      </c>
      <c r="O33" s="187"/>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87">
        <v>44197</v>
      </c>
      <c r="O34" s="187"/>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87">
        <v>42736</v>
      </c>
      <c r="O35" s="187"/>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87">
        <v>44562</v>
      </c>
      <c r="O36" s="187"/>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87">
        <v>44562</v>
      </c>
      <c r="O37" s="187"/>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87">
        <v>44562</v>
      </c>
      <c r="O38" s="187"/>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87">
        <v>42736</v>
      </c>
      <c r="O39" s="187"/>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87">
        <v>45292</v>
      </c>
      <c r="O40" s="187"/>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87">
        <v>42736</v>
      </c>
      <c r="O41" s="187"/>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87">
        <v>44562</v>
      </c>
      <c r="O42" s="187"/>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87">
        <v>42736</v>
      </c>
      <c r="O43" s="187"/>
      <c r="Q43" t="s">
        <v>96</v>
      </c>
      <c r="R43">
        <v>1</v>
      </c>
    </row>
    <row r="44" spans="1:18" x14ac:dyDescent="0.25">
      <c r="B44"/>
      <c r="E44"/>
      <c r="F44" s="87"/>
      <c r="G44" s="88" t="s">
        <v>522</v>
      </c>
      <c r="H44" s="249">
        <v>44562</v>
      </c>
      <c r="J44" s="250" t="s">
        <v>132</v>
      </c>
      <c r="K44" s="251" t="s">
        <v>133</v>
      </c>
      <c r="L44" s="119" t="s">
        <v>131</v>
      </c>
      <c r="N44" s="234" t="s">
        <v>524</v>
      </c>
      <c r="O44" s="201">
        <v>45552</v>
      </c>
    </row>
    <row r="45" spans="1:18" x14ac:dyDescent="0.25">
      <c r="A45" t="s">
        <v>0</v>
      </c>
      <c r="B45" s="1" t="s">
        <v>525</v>
      </c>
      <c r="C45" t="s">
        <v>21</v>
      </c>
      <c r="D45" t="s">
        <v>3</v>
      </c>
      <c r="E45" s="89" t="s">
        <v>526</v>
      </c>
      <c r="F45" t="s">
        <v>527</v>
      </c>
      <c r="G45" t="s">
        <v>528</v>
      </c>
      <c r="H45" t="s">
        <v>529</v>
      </c>
      <c r="I45" t="s">
        <v>22</v>
      </c>
      <c r="J45" t="s">
        <v>530</v>
      </c>
      <c r="K45" t="s">
        <v>1</v>
      </c>
      <c r="L45" t="s">
        <v>531</v>
      </c>
      <c r="M45" t="s">
        <v>58</v>
      </c>
      <c r="N45" s="186" t="s">
        <v>532</v>
      </c>
      <c r="O45" s="186"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87">
        <v>44197</v>
      </c>
      <c r="O46" s="187"/>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87">
        <v>42736</v>
      </c>
      <c r="O47" s="187"/>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87">
        <v>42736</v>
      </c>
      <c r="O48" s="187"/>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87">
        <v>42736</v>
      </c>
      <c r="O49" s="187"/>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87">
        <v>42736</v>
      </c>
      <c r="O50" s="187"/>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87">
        <v>42736</v>
      </c>
      <c r="O51" s="187"/>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87"/>
      <c r="O52" s="187"/>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87">
        <v>44562</v>
      </c>
      <c r="O53" s="187"/>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87">
        <v>44562</v>
      </c>
      <c r="O54" s="187"/>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87">
        <v>44562</v>
      </c>
      <c r="O55" s="187"/>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87">
        <v>42736</v>
      </c>
      <c r="O56" s="187"/>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87">
        <v>42736</v>
      </c>
      <c r="O57" s="187"/>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87">
        <v>44562</v>
      </c>
      <c r="O58" s="187"/>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87"/>
      <c r="O59" s="187"/>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87">
        <v>42736</v>
      </c>
      <c r="O60" s="187"/>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87">
        <v>42736</v>
      </c>
      <c r="O61" s="187"/>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87">
        <v>42736</v>
      </c>
      <c r="O62" s="187"/>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87">
        <v>42736</v>
      </c>
      <c r="O63" s="187"/>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87">
        <v>42736</v>
      </c>
      <c r="O64" s="187"/>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87">
        <v>43831</v>
      </c>
      <c r="O65" s="187"/>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87">
        <v>43831</v>
      </c>
      <c r="O66" s="187"/>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87">
        <v>43831</v>
      </c>
      <c r="O67" s="187"/>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87">
        <v>43831</v>
      </c>
      <c r="O68" s="187"/>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87">
        <v>43831</v>
      </c>
      <c r="O69" s="187"/>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87">
        <v>43831</v>
      </c>
      <c r="O70" s="187"/>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87">
        <v>43831</v>
      </c>
      <c r="O71" s="187"/>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87">
        <v>42736</v>
      </c>
      <c r="O72" s="187"/>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87">
        <v>42736</v>
      </c>
      <c r="O73" s="187"/>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87">
        <v>42736</v>
      </c>
      <c r="O74" s="187"/>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87">
        <v>42736</v>
      </c>
      <c r="O75" s="187"/>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87">
        <v>42736</v>
      </c>
      <c r="O76" s="187"/>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87">
        <v>43831</v>
      </c>
      <c r="O77" s="187"/>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87">
        <v>43831</v>
      </c>
      <c r="O78" s="187"/>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87">
        <v>43831</v>
      </c>
      <c r="O79" s="187"/>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87">
        <v>43831</v>
      </c>
      <c r="O80" s="187"/>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87">
        <v>43831</v>
      </c>
      <c r="O81" s="187"/>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87">
        <v>43831</v>
      </c>
      <c r="O82" s="187"/>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87">
        <v>43831</v>
      </c>
      <c r="O83" s="187"/>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87">
        <v>44562</v>
      </c>
      <c r="O84" s="187"/>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87">
        <v>44562</v>
      </c>
      <c r="O85" s="187"/>
      <c r="Q85" t="s">
        <v>263</v>
      </c>
      <c r="R85">
        <v>1</v>
      </c>
    </row>
    <row r="86" spans="1:18" x14ac:dyDescent="0.25">
      <c r="B86"/>
      <c r="E86"/>
    </row>
    <row r="87" spans="1:18" x14ac:dyDescent="0.25">
      <c r="B87"/>
      <c r="E87"/>
      <c r="F87" s="87"/>
      <c r="G87" s="88" t="s">
        <v>522</v>
      </c>
      <c r="H87" s="249">
        <v>43647</v>
      </c>
      <c r="J87" s="250" t="s">
        <v>109</v>
      </c>
      <c r="K87" s="251" t="s">
        <v>71</v>
      </c>
      <c r="L87" s="119" t="s">
        <v>42</v>
      </c>
      <c r="N87" s="234" t="s">
        <v>524</v>
      </c>
      <c r="O87" s="201">
        <v>45552</v>
      </c>
    </row>
    <row r="88" spans="1:18" x14ac:dyDescent="0.25">
      <c r="A88" t="s">
        <v>0</v>
      </c>
      <c r="B88" s="1" t="s">
        <v>525</v>
      </c>
      <c r="C88" t="s">
        <v>21</v>
      </c>
      <c r="D88" t="s">
        <v>3</v>
      </c>
      <c r="E88" s="89" t="s">
        <v>526</v>
      </c>
      <c r="F88" t="s">
        <v>527</v>
      </c>
      <c r="G88" t="s">
        <v>528</v>
      </c>
      <c r="H88" t="s">
        <v>529</v>
      </c>
      <c r="I88" t="s">
        <v>22</v>
      </c>
      <c r="J88" t="s">
        <v>530</v>
      </c>
      <c r="K88" t="s">
        <v>1</v>
      </c>
      <c r="L88" t="s">
        <v>531</v>
      </c>
      <c r="M88" t="s">
        <v>58</v>
      </c>
      <c r="N88" s="186" t="s">
        <v>532</v>
      </c>
      <c r="O88" s="186"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87">
        <v>44562</v>
      </c>
      <c r="O89" s="187"/>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87">
        <v>42552</v>
      </c>
      <c r="O90" s="187"/>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87">
        <v>44562</v>
      </c>
      <c r="O91" s="187"/>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87">
        <v>42736</v>
      </c>
      <c r="O92" s="187"/>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87">
        <v>42736</v>
      </c>
      <c r="O93" s="187"/>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87">
        <v>43647</v>
      </c>
      <c r="O94" s="187"/>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87">
        <v>43647</v>
      </c>
      <c r="O95" s="187"/>
      <c r="Q95" t="s">
        <v>225</v>
      </c>
      <c r="R95">
        <v>1</v>
      </c>
    </row>
    <row r="96" spans="1:18" x14ac:dyDescent="0.25">
      <c r="B96"/>
      <c r="E96"/>
      <c r="F96" s="87"/>
      <c r="G96" s="88" t="s">
        <v>522</v>
      </c>
      <c r="H96" s="249">
        <v>44197</v>
      </c>
      <c r="J96" s="250" t="s">
        <v>94</v>
      </c>
      <c r="K96" s="251" t="s">
        <v>71</v>
      </c>
      <c r="L96" s="119" t="s">
        <v>93</v>
      </c>
      <c r="N96" s="234" t="s">
        <v>524</v>
      </c>
      <c r="O96" s="201">
        <v>45552</v>
      </c>
    </row>
    <row r="97" spans="1:18" x14ac:dyDescent="0.25">
      <c r="A97" t="s">
        <v>0</v>
      </c>
      <c r="B97" s="1" t="s">
        <v>525</v>
      </c>
      <c r="C97" t="s">
        <v>21</v>
      </c>
      <c r="D97" t="s">
        <v>3</v>
      </c>
      <c r="E97" s="89" t="s">
        <v>526</v>
      </c>
      <c r="F97" t="s">
        <v>527</v>
      </c>
      <c r="G97" t="s">
        <v>528</v>
      </c>
      <c r="H97" t="s">
        <v>529</v>
      </c>
      <c r="I97" t="s">
        <v>22</v>
      </c>
      <c r="J97" t="s">
        <v>530</v>
      </c>
      <c r="K97" t="s">
        <v>1</v>
      </c>
      <c r="L97" t="s">
        <v>531</v>
      </c>
      <c r="M97" t="s">
        <v>58</v>
      </c>
      <c r="N97" s="186" t="s">
        <v>532</v>
      </c>
      <c r="O97" s="186"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87">
        <v>42736</v>
      </c>
      <c r="O98" s="187"/>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87">
        <v>42736</v>
      </c>
      <c r="O99" s="187"/>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87">
        <v>42736</v>
      </c>
      <c r="O100" s="187"/>
      <c r="Q100" t="s">
        <v>229</v>
      </c>
      <c r="R100">
        <v>1</v>
      </c>
    </row>
    <row r="101" spans="1:18" x14ac:dyDescent="0.2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87"/>
      <c r="O101" s="187"/>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87">
        <v>42736</v>
      </c>
      <c r="O102" s="187"/>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87">
        <v>44562</v>
      </c>
      <c r="O103" s="187"/>
      <c r="Q103" t="s">
        <v>242</v>
      </c>
      <c r="R103">
        <v>2</v>
      </c>
    </row>
    <row r="104" spans="1:18" x14ac:dyDescent="0.25">
      <c r="B104"/>
      <c r="E104"/>
      <c r="F104" s="87"/>
      <c r="G104" s="88" t="s">
        <v>522</v>
      </c>
      <c r="H104" s="249">
        <v>42736</v>
      </c>
      <c r="J104" s="250" t="s">
        <v>97</v>
      </c>
      <c r="K104" s="251" t="s">
        <v>98</v>
      </c>
      <c r="L104" s="119" t="s">
        <v>43</v>
      </c>
      <c r="N104" s="234" t="s">
        <v>524</v>
      </c>
      <c r="O104" s="201">
        <v>45552</v>
      </c>
    </row>
    <row r="105" spans="1:18" x14ac:dyDescent="0.25">
      <c r="A105" t="s">
        <v>0</v>
      </c>
      <c r="B105" s="1" t="s">
        <v>525</v>
      </c>
      <c r="C105" t="s">
        <v>21</v>
      </c>
      <c r="D105" t="s">
        <v>3</v>
      </c>
      <c r="E105" s="89" t="s">
        <v>526</v>
      </c>
      <c r="F105" t="s">
        <v>527</v>
      </c>
      <c r="G105" t="s">
        <v>528</v>
      </c>
      <c r="H105" t="s">
        <v>529</v>
      </c>
      <c r="I105" t="s">
        <v>22</v>
      </c>
      <c r="J105" t="s">
        <v>530</v>
      </c>
      <c r="K105" t="s">
        <v>1</v>
      </c>
      <c r="L105" t="s">
        <v>531</v>
      </c>
      <c r="M105" t="s">
        <v>58</v>
      </c>
      <c r="N105" s="186" t="s">
        <v>532</v>
      </c>
      <c r="O105" s="186"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87"/>
      <c r="O106" s="187"/>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87">
        <v>42736</v>
      </c>
      <c r="O107" s="187"/>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87">
        <v>42736</v>
      </c>
      <c r="O108" s="187"/>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87">
        <v>42736</v>
      </c>
      <c r="O109" s="187"/>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87">
        <v>42736</v>
      </c>
      <c r="O110" s="187"/>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87">
        <v>44562</v>
      </c>
      <c r="O111" s="187"/>
      <c r="Q111" t="s">
        <v>242</v>
      </c>
      <c r="R111">
        <v>2</v>
      </c>
    </row>
    <row r="113" spans="1:18" x14ac:dyDescent="0.25">
      <c r="B113"/>
      <c r="E113"/>
      <c r="F113" s="87"/>
      <c r="G113" s="88" t="s">
        <v>522</v>
      </c>
      <c r="H113" s="249">
        <v>44562</v>
      </c>
      <c r="J113" s="250" t="s">
        <v>117</v>
      </c>
      <c r="K113" s="251" t="s">
        <v>98</v>
      </c>
      <c r="L113" s="119" t="s">
        <v>37</v>
      </c>
      <c r="N113" s="234" t="s">
        <v>524</v>
      </c>
      <c r="O113" s="201">
        <v>45552</v>
      </c>
    </row>
    <row r="114" spans="1:18" x14ac:dyDescent="0.25">
      <c r="A114" t="s">
        <v>0</v>
      </c>
      <c r="B114" s="1" t="s">
        <v>525</v>
      </c>
      <c r="C114" t="s">
        <v>21</v>
      </c>
      <c r="D114" t="s">
        <v>3</v>
      </c>
      <c r="E114" s="89" t="s">
        <v>526</v>
      </c>
      <c r="F114" t="s">
        <v>527</v>
      </c>
      <c r="G114" t="s">
        <v>528</v>
      </c>
      <c r="H114" t="s">
        <v>529</v>
      </c>
      <c r="I114" t="s">
        <v>22</v>
      </c>
      <c r="J114" t="s">
        <v>530</v>
      </c>
      <c r="K114" t="s">
        <v>1</v>
      </c>
      <c r="L114" t="s">
        <v>531</v>
      </c>
      <c r="M114" t="s">
        <v>58</v>
      </c>
      <c r="N114" s="186" t="s">
        <v>532</v>
      </c>
      <c r="O114" s="186"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87">
        <v>44562</v>
      </c>
      <c r="O115" s="187"/>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87">
        <v>44562</v>
      </c>
      <c r="O116" s="187"/>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87">
        <v>44562</v>
      </c>
      <c r="O117" s="187"/>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87"/>
      <c r="O118" s="187"/>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87">
        <v>44562</v>
      </c>
      <c r="O119" s="187"/>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87">
        <v>44562</v>
      </c>
      <c r="O120" s="187"/>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87">
        <v>44562</v>
      </c>
      <c r="O121" s="187"/>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87">
        <v>44562</v>
      </c>
      <c r="O122" s="187"/>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87">
        <v>44562</v>
      </c>
      <c r="O123" s="187"/>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87">
        <v>44562</v>
      </c>
      <c r="O124" s="187"/>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87">
        <v>44562</v>
      </c>
      <c r="O125" s="187"/>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87">
        <v>44562</v>
      </c>
      <c r="O126" s="187"/>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87">
        <v>42736</v>
      </c>
      <c r="O127" s="187"/>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87">
        <v>44562</v>
      </c>
      <c r="O128" s="187"/>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87">
        <v>44562</v>
      </c>
      <c r="O129" s="187"/>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87">
        <v>44562</v>
      </c>
      <c r="O130" s="187"/>
      <c r="Q130" t="s">
        <v>187</v>
      </c>
      <c r="R130">
        <v>1</v>
      </c>
    </row>
    <row r="131" spans="1:18" x14ac:dyDescent="0.25">
      <c r="B131"/>
      <c r="E131"/>
      <c r="F131" s="87"/>
      <c r="G131" s="88" t="s">
        <v>522</v>
      </c>
      <c r="H131" s="249">
        <v>44562</v>
      </c>
      <c r="J131" s="250" t="s">
        <v>182</v>
      </c>
      <c r="K131" s="251" t="s">
        <v>71</v>
      </c>
      <c r="L131" s="119" t="s">
        <v>181</v>
      </c>
      <c r="N131" s="234" t="s">
        <v>524</v>
      </c>
      <c r="O131" s="201">
        <v>45552</v>
      </c>
    </row>
    <row r="132" spans="1:18" x14ac:dyDescent="0.25">
      <c r="A132" t="s">
        <v>0</v>
      </c>
      <c r="B132" s="1" t="s">
        <v>525</v>
      </c>
      <c r="C132" t="s">
        <v>21</v>
      </c>
      <c r="D132" t="s">
        <v>3</v>
      </c>
      <c r="E132" s="89" t="s">
        <v>526</v>
      </c>
      <c r="F132" t="s">
        <v>527</v>
      </c>
      <c r="G132" t="s">
        <v>528</v>
      </c>
      <c r="H132" t="s">
        <v>529</v>
      </c>
      <c r="I132" t="s">
        <v>22</v>
      </c>
      <c r="J132" t="s">
        <v>530</v>
      </c>
      <c r="K132" t="s">
        <v>1</v>
      </c>
      <c r="L132" t="s">
        <v>531</v>
      </c>
      <c r="M132" t="s">
        <v>58</v>
      </c>
      <c r="N132" s="186" t="s">
        <v>532</v>
      </c>
      <c r="O132" s="186"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87">
        <v>44562</v>
      </c>
      <c r="O133" s="187"/>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87">
        <v>42736</v>
      </c>
      <c r="O134" s="187"/>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87">
        <v>44562</v>
      </c>
      <c r="O135" s="187"/>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87">
        <v>44562</v>
      </c>
      <c r="O136" s="187"/>
      <c r="Q136" t="s">
        <v>169</v>
      </c>
      <c r="R136">
        <v>1</v>
      </c>
    </row>
    <row r="137" spans="1:18" x14ac:dyDescent="0.25">
      <c r="B137"/>
      <c r="E137"/>
      <c r="F137" s="87"/>
      <c r="G137" s="88" t="s">
        <v>522</v>
      </c>
      <c r="H137" s="249">
        <v>44562</v>
      </c>
      <c r="J137" s="250" t="s">
        <v>185</v>
      </c>
      <c r="K137" s="251" t="s">
        <v>71</v>
      </c>
      <c r="L137" s="119" t="s">
        <v>184</v>
      </c>
      <c r="N137" s="234" t="s">
        <v>524</v>
      </c>
      <c r="O137" s="201">
        <v>45552</v>
      </c>
    </row>
    <row r="138" spans="1:18" x14ac:dyDescent="0.25">
      <c r="A138" t="s">
        <v>0</v>
      </c>
      <c r="B138" s="1" t="s">
        <v>525</v>
      </c>
      <c r="C138" t="s">
        <v>21</v>
      </c>
      <c r="D138" t="s">
        <v>3</v>
      </c>
      <c r="E138" s="89" t="s">
        <v>526</v>
      </c>
      <c r="F138" t="s">
        <v>527</v>
      </c>
      <c r="G138" t="s">
        <v>528</v>
      </c>
      <c r="H138" t="s">
        <v>529</v>
      </c>
      <c r="I138" t="s">
        <v>22</v>
      </c>
      <c r="J138" t="s">
        <v>530</v>
      </c>
      <c r="K138" t="s">
        <v>1</v>
      </c>
      <c r="L138" t="s">
        <v>531</v>
      </c>
      <c r="M138" t="s">
        <v>58</v>
      </c>
      <c r="N138" s="186" t="s">
        <v>532</v>
      </c>
      <c r="O138" s="186"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87">
        <v>44562</v>
      </c>
      <c r="O139" s="187"/>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87">
        <v>44562</v>
      </c>
      <c r="O140" s="187"/>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87">
        <v>44562</v>
      </c>
      <c r="O141" s="187"/>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87">
        <v>44562</v>
      </c>
      <c r="O142" s="187"/>
      <c r="Q142" t="s">
        <v>172</v>
      </c>
      <c r="R142">
        <v>1</v>
      </c>
    </row>
    <row r="143" spans="1:18" x14ac:dyDescent="0.25">
      <c r="B143"/>
      <c r="E143"/>
      <c r="F143" s="87"/>
      <c r="G143" s="88" t="s">
        <v>522</v>
      </c>
      <c r="H143" s="249">
        <v>44562</v>
      </c>
      <c r="J143" s="250" t="s">
        <v>187</v>
      </c>
      <c r="K143" s="251" t="s">
        <v>71</v>
      </c>
      <c r="L143" s="119" t="s">
        <v>186</v>
      </c>
      <c r="N143" s="234" t="s">
        <v>524</v>
      </c>
      <c r="O143" s="201">
        <v>45552</v>
      </c>
    </row>
    <row r="144" spans="1:18" x14ac:dyDescent="0.25">
      <c r="A144" t="s">
        <v>0</v>
      </c>
      <c r="B144" s="1" t="s">
        <v>525</v>
      </c>
      <c r="C144" t="s">
        <v>21</v>
      </c>
      <c r="D144" t="s">
        <v>3</v>
      </c>
      <c r="E144" s="89" t="s">
        <v>526</v>
      </c>
      <c r="F144" t="s">
        <v>527</v>
      </c>
      <c r="G144" t="s">
        <v>528</v>
      </c>
      <c r="H144" t="s">
        <v>529</v>
      </c>
      <c r="I144" t="s">
        <v>22</v>
      </c>
      <c r="J144" t="s">
        <v>530</v>
      </c>
      <c r="K144" t="s">
        <v>1</v>
      </c>
      <c r="L144" t="s">
        <v>531</v>
      </c>
      <c r="M144" t="s">
        <v>58</v>
      </c>
      <c r="N144" s="186" t="s">
        <v>532</v>
      </c>
      <c r="O144" s="186"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87">
        <v>44562</v>
      </c>
      <c r="O145" s="187"/>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87">
        <v>44562</v>
      </c>
      <c r="O146" s="187"/>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87">
        <v>44562</v>
      </c>
      <c r="O147" s="187"/>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87">
        <v>44562</v>
      </c>
      <c r="O148" s="187"/>
      <c r="Q148" t="s">
        <v>174</v>
      </c>
      <c r="R148">
        <v>1</v>
      </c>
    </row>
    <row r="149" spans="1:18" x14ac:dyDescent="0.25">
      <c r="N149" s="187"/>
      <c r="O149" s="187"/>
    </row>
    <row r="150" spans="1:18" x14ac:dyDescent="0.25">
      <c r="B150"/>
      <c r="E150"/>
      <c r="F150" s="87"/>
      <c r="G150" s="88" t="s">
        <v>522</v>
      </c>
      <c r="H150" s="249">
        <v>45292</v>
      </c>
      <c r="J150" s="250" t="s">
        <v>102</v>
      </c>
      <c r="K150" s="251" t="s">
        <v>71</v>
      </c>
      <c r="L150" s="119" t="s">
        <v>101</v>
      </c>
      <c r="N150" s="234" t="s">
        <v>524</v>
      </c>
      <c r="O150" s="201">
        <v>45552</v>
      </c>
    </row>
    <row r="151" spans="1:18" x14ac:dyDescent="0.25">
      <c r="A151" t="s">
        <v>0</v>
      </c>
      <c r="B151" s="1" t="s">
        <v>525</v>
      </c>
      <c r="C151" t="s">
        <v>21</v>
      </c>
      <c r="D151" t="s">
        <v>3</v>
      </c>
      <c r="E151" s="89" t="s">
        <v>526</v>
      </c>
      <c r="F151" t="s">
        <v>527</v>
      </c>
      <c r="G151" t="s">
        <v>528</v>
      </c>
      <c r="H151" t="s">
        <v>529</v>
      </c>
      <c r="I151" t="s">
        <v>22</v>
      </c>
      <c r="J151" t="s">
        <v>530</v>
      </c>
      <c r="K151" t="s">
        <v>1</v>
      </c>
      <c r="L151" t="s">
        <v>531</v>
      </c>
      <c r="M151" t="s">
        <v>58</v>
      </c>
      <c r="N151" s="186" t="s">
        <v>532</v>
      </c>
      <c r="O151" s="186" t="s">
        <v>533</v>
      </c>
      <c r="Q151" t="s">
        <v>534</v>
      </c>
      <c r="R151" t="s">
        <v>535</v>
      </c>
    </row>
    <row r="152" spans="1:18" x14ac:dyDescent="0.2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87"/>
      <c r="O152" s="187"/>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87">
        <v>45292</v>
      </c>
      <c r="O153" s="187"/>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87">
        <v>45292</v>
      </c>
      <c r="O154" s="187"/>
      <c r="Q154" t="s">
        <v>160</v>
      </c>
      <c r="R154">
        <v>1</v>
      </c>
    </row>
    <row r="155" spans="1:18" x14ac:dyDescent="0.25">
      <c r="B155"/>
      <c r="E155"/>
      <c r="F155" s="87"/>
      <c r="G155" s="88" t="s">
        <v>522</v>
      </c>
      <c r="H155" s="249">
        <v>45292</v>
      </c>
      <c r="J155" s="250" t="s">
        <v>141</v>
      </c>
      <c r="K155" s="251" t="s">
        <v>71</v>
      </c>
      <c r="L155" s="119" t="s">
        <v>140</v>
      </c>
      <c r="N155" s="234" t="s">
        <v>524</v>
      </c>
      <c r="O155" s="201">
        <v>45552</v>
      </c>
    </row>
    <row r="156" spans="1:18" x14ac:dyDescent="0.25">
      <c r="A156" t="s">
        <v>0</v>
      </c>
      <c r="B156" s="1" t="s">
        <v>525</v>
      </c>
      <c r="C156" t="s">
        <v>21</v>
      </c>
      <c r="D156" t="s">
        <v>3</v>
      </c>
      <c r="E156" s="89" t="s">
        <v>526</v>
      </c>
      <c r="F156" t="s">
        <v>527</v>
      </c>
      <c r="G156" t="s">
        <v>528</v>
      </c>
      <c r="H156" t="s">
        <v>529</v>
      </c>
      <c r="I156" t="s">
        <v>22</v>
      </c>
      <c r="J156" t="s">
        <v>530</v>
      </c>
      <c r="K156" t="s">
        <v>1</v>
      </c>
      <c r="L156" t="s">
        <v>531</v>
      </c>
      <c r="M156" t="s">
        <v>58</v>
      </c>
      <c r="N156" s="186" t="s">
        <v>532</v>
      </c>
      <c r="O156" s="186"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87">
        <v>44562</v>
      </c>
      <c r="O157" s="187"/>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87">
        <v>44197</v>
      </c>
      <c r="O158" s="187"/>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87">
        <v>42736</v>
      </c>
      <c r="O159" s="187"/>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87">
        <v>42736</v>
      </c>
      <c r="O160" s="187"/>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87">
        <v>44562</v>
      </c>
      <c r="O161" s="187"/>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87">
        <v>44562</v>
      </c>
      <c r="O162" s="187"/>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87">
        <v>42736</v>
      </c>
      <c r="O163" s="187"/>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87">
        <v>42736</v>
      </c>
      <c r="O164" s="187"/>
      <c r="Q164" t="s">
        <v>95</v>
      </c>
      <c r="R164">
        <v>1</v>
      </c>
    </row>
    <row r="165" spans="1:18" x14ac:dyDescent="0.25">
      <c r="B165"/>
      <c r="E165"/>
      <c r="F165" s="87"/>
      <c r="G165" s="88" t="s">
        <v>522</v>
      </c>
      <c r="H165" s="249">
        <v>45292</v>
      </c>
      <c r="J165" s="250" t="s">
        <v>160</v>
      </c>
      <c r="K165" s="251" t="s">
        <v>71</v>
      </c>
      <c r="L165" s="119" t="s">
        <v>159</v>
      </c>
      <c r="N165" s="234" t="s">
        <v>524</v>
      </c>
      <c r="O165" s="201">
        <v>45552</v>
      </c>
    </row>
    <row r="166" spans="1:18" x14ac:dyDescent="0.25">
      <c r="A166" t="s">
        <v>0</v>
      </c>
      <c r="B166" s="1" t="s">
        <v>525</v>
      </c>
      <c r="C166" t="s">
        <v>21</v>
      </c>
      <c r="D166" t="s">
        <v>3</v>
      </c>
      <c r="E166" s="89" t="s">
        <v>526</v>
      </c>
      <c r="F166" t="s">
        <v>527</v>
      </c>
      <c r="G166" t="s">
        <v>528</v>
      </c>
      <c r="H166" t="s">
        <v>529</v>
      </c>
      <c r="I166" t="s">
        <v>22</v>
      </c>
      <c r="J166" t="s">
        <v>530</v>
      </c>
      <c r="K166" t="s">
        <v>1</v>
      </c>
      <c r="L166" t="s">
        <v>531</v>
      </c>
      <c r="M166" t="s">
        <v>58</v>
      </c>
      <c r="N166" s="186" t="s">
        <v>532</v>
      </c>
      <c r="O166" s="186"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87"/>
      <c r="O167" s="187"/>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87">
        <v>42736</v>
      </c>
      <c r="O168" s="187"/>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87">
        <v>42736</v>
      </c>
      <c r="O169" s="187"/>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87">
        <v>42736</v>
      </c>
      <c r="O170" s="187"/>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87">
        <v>44562</v>
      </c>
      <c r="O171" s="187"/>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87">
        <v>42736</v>
      </c>
      <c r="O172" s="187"/>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87">
        <v>42736</v>
      </c>
      <c r="O173" s="187"/>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87">
        <v>42736</v>
      </c>
      <c r="O174" s="187"/>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87">
        <v>42736</v>
      </c>
      <c r="O175" s="187"/>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87">
        <v>42736</v>
      </c>
      <c r="O176" s="187"/>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87">
        <v>42736</v>
      </c>
      <c r="O177" s="187"/>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87">
        <v>42736</v>
      </c>
      <c r="O178" s="187"/>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87">
        <v>43831</v>
      </c>
      <c r="O179" s="187"/>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87">
        <v>43831</v>
      </c>
      <c r="O180" s="187"/>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87">
        <v>43831</v>
      </c>
      <c r="O181" s="187"/>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87">
        <v>43831</v>
      </c>
      <c r="O182" s="187"/>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87">
        <v>43831</v>
      </c>
      <c r="O183" s="187"/>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87">
        <v>43831</v>
      </c>
      <c r="O184" s="187"/>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87">
        <v>43831</v>
      </c>
      <c r="O185" s="187"/>
      <c r="Q185" t="s">
        <v>325</v>
      </c>
      <c r="R185">
        <v>1</v>
      </c>
    </row>
    <row r="186" spans="1:18" x14ac:dyDescent="0.25">
      <c r="N186" s="187"/>
      <c r="O186" s="187"/>
    </row>
    <row r="187" spans="1:18" x14ac:dyDescent="0.25">
      <c r="B187"/>
      <c r="E187"/>
      <c r="F187" s="87"/>
      <c r="G187" s="88" t="s">
        <v>522</v>
      </c>
      <c r="H187" s="249">
        <v>44197</v>
      </c>
      <c r="J187" s="250" t="s">
        <v>70</v>
      </c>
      <c r="K187" s="251" t="s">
        <v>71</v>
      </c>
      <c r="L187" s="119" t="s">
        <v>69</v>
      </c>
      <c r="N187" s="234" t="s">
        <v>524</v>
      </c>
      <c r="O187" s="201">
        <v>45552</v>
      </c>
    </row>
    <row r="188" spans="1:18" x14ac:dyDescent="0.25">
      <c r="A188" t="s">
        <v>0</v>
      </c>
      <c r="B188" s="1" t="s">
        <v>525</v>
      </c>
      <c r="C188" t="s">
        <v>21</v>
      </c>
      <c r="D188" t="s">
        <v>3</v>
      </c>
      <c r="E188" s="89" t="s">
        <v>526</v>
      </c>
      <c r="F188" t="s">
        <v>527</v>
      </c>
      <c r="G188" t="s">
        <v>528</v>
      </c>
      <c r="H188" t="s">
        <v>529</v>
      </c>
      <c r="I188" t="s">
        <v>22</v>
      </c>
      <c r="J188" t="s">
        <v>530</v>
      </c>
      <c r="K188" t="s">
        <v>1</v>
      </c>
      <c r="L188" t="s">
        <v>531</v>
      </c>
      <c r="M188" t="s">
        <v>58</v>
      </c>
      <c r="N188" s="186" t="s">
        <v>532</v>
      </c>
      <c r="O188" s="186"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87"/>
      <c r="O189" s="187"/>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87">
        <v>43101</v>
      </c>
      <c r="O190" s="187"/>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87">
        <v>43101</v>
      </c>
      <c r="O191" s="187"/>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87">
        <v>43101</v>
      </c>
      <c r="O192" s="187"/>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87">
        <v>42736</v>
      </c>
      <c r="O193" s="187"/>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87">
        <v>42736</v>
      </c>
      <c r="O194" s="187"/>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87">
        <v>42736</v>
      </c>
      <c r="O195" s="187"/>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87">
        <v>42736</v>
      </c>
      <c r="O196" s="187"/>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87">
        <v>42736</v>
      </c>
      <c r="O197" s="187"/>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87">
        <v>44197</v>
      </c>
      <c r="O198" s="187"/>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87">
        <v>42736</v>
      </c>
      <c r="O199" s="187"/>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87">
        <v>42736</v>
      </c>
      <c r="O200" s="187"/>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87">
        <v>42736</v>
      </c>
      <c r="O201" s="187"/>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87">
        <v>44562</v>
      </c>
      <c r="O202" s="187"/>
      <c r="Q202" t="s">
        <v>263</v>
      </c>
      <c r="R202">
        <v>1</v>
      </c>
    </row>
    <row r="203" spans="1:18" x14ac:dyDescent="0.25">
      <c r="B203"/>
      <c r="E203"/>
      <c r="F203" s="87"/>
      <c r="G203" s="88" t="s">
        <v>522</v>
      </c>
      <c r="H203" s="249">
        <v>44197</v>
      </c>
      <c r="J203" s="250" t="s">
        <v>82</v>
      </c>
      <c r="K203" s="251" t="s">
        <v>71</v>
      </c>
      <c r="L203" s="119" t="s">
        <v>45</v>
      </c>
      <c r="N203" s="234" t="s">
        <v>524</v>
      </c>
      <c r="O203" s="201">
        <v>45552</v>
      </c>
    </row>
    <row r="204" spans="1:18" x14ac:dyDescent="0.25">
      <c r="A204" t="s">
        <v>0</v>
      </c>
      <c r="B204" s="1" t="s">
        <v>525</v>
      </c>
      <c r="C204" t="s">
        <v>21</v>
      </c>
      <c r="D204" t="s">
        <v>3</v>
      </c>
      <c r="E204" s="89" t="s">
        <v>526</v>
      </c>
      <c r="F204" t="s">
        <v>527</v>
      </c>
      <c r="G204" t="s">
        <v>528</v>
      </c>
      <c r="H204" t="s">
        <v>529</v>
      </c>
      <c r="I204" t="s">
        <v>22</v>
      </c>
      <c r="J204" t="s">
        <v>530</v>
      </c>
      <c r="K204" t="s">
        <v>1</v>
      </c>
      <c r="L204" t="s">
        <v>531</v>
      </c>
      <c r="M204" t="s">
        <v>58</v>
      </c>
      <c r="N204" s="186" t="s">
        <v>532</v>
      </c>
      <c r="O204" s="186"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87"/>
      <c r="O205" s="187"/>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87">
        <v>43101</v>
      </c>
      <c r="O206" s="187"/>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87">
        <v>43101</v>
      </c>
      <c r="O207" s="187"/>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87">
        <v>43101</v>
      </c>
      <c r="O208" s="187"/>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87">
        <v>42736</v>
      </c>
      <c r="O209" s="187"/>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87">
        <v>42736</v>
      </c>
      <c r="O210" s="187"/>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87">
        <v>42736</v>
      </c>
      <c r="O211" s="187"/>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87">
        <v>42736</v>
      </c>
      <c r="O212" s="187"/>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87">
        <v>42736</v>
      </c>
      <c r="O213" s="187"/>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87">
        <v>44197</v>
      </c>
      <c r="O214" s="187"/>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87">
        <v>42736</v>
      </c>
      <c r="O215" s="187"/>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87">
        <v>42736</v>
      </c>
      <c r="O216" s="187"/>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87">
        <v>42736</v>
      </c>
      <c r="O217" s="187"/>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87">
        <v>44562</v>
      </c>
      <c r="O218" s="187"/>
      <c r="Q218" t="s">
        <v>263</v>
      </c>
      <c r="R218">
        <v>1</v>
      </c>
    </row>
    <row r="220" spans="1:18" x14ac:dyDescent="0.25">
      <c r="B220"/>
      <c r="E220"/>
      <c r="F220" s="87"/>
      <c r="G220" s="88" t="s">
        <v>522</v>
      </c>
      <c r="H220" s="249">
        <v>44197</v>
      </c>
      <c r="J220" s="250" t="s">
        <v>89</v>
      </c>
      <c r="K220" s="251" t="s">
        <v>71</v>
      </c>
      <c r="L220" s="119" t="s">
        <v>88</v>
      </c>
      <c r="N220" s="234" t="s">
        <v>524</v>
      </c>
      <c r="O220" s="201">
        <v>45552</v>
      </c>
    </row>
    <row r="221" spans="1:18" x14ac:dyDescent="0.25">
      <c r="A221" t="s">
        <v>0</v>
      </c>
      <c r="B221" s="1" t="s">
        <v>525</v>
      </c>
      <c r="C221" t="s">
        <v>21</v>
      </c>
      <c r="D221" t="s">
        <v>3</v>
      </c>
      <c r="E221" s="89" t="s">
        <v>526</v>
      </c>
      <c r="F221" t="s">
        <v>527</v>
      </c>
      <c r="G221" t="s">
        <v>528</v>
      </c>
      <c r="H221" t="s">
        <v>529</v>
      </c>
      <c r="I221" t="s">
        <v>22</v>
      </c>
      <c r="J221" t="s">
        <v>530</v>
      </c>
      <c r="K221" t="s">
        <v>1</v>
      </c>
      <c r="L221" t="s">
        <v>531</v>
      </c>
      <c r="M221" t="s">
        <v>58</v>
      </c>
      <c r="N221" s="186" t="s">
        <v>532</v>
      </c>
      <c r="O221" s="186"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87">
        <v>43466</v>
      </c>
      <c r="O222" s="187"/>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87">
        <v>43466</v>
      </c>
      <c r="O223" s="187"/>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87">
        <v>43466</v>
      </c>
      <c r="O224" s="187"/>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87">
        <v>43466</v>
      </c>
      <c r="O225" s="187"/>
      <c r="Q225" t="s">
        <v>255</v>
      </c>
      <c r="R225">
        <v>1</v>
      </c>
    </row>
    <row r="226" spans="1:18" x14ac:dyDescent="0.25">
      <c r="B226"/>
      <c r="E226"/>
      <c r="F226" s="87"/>
      <c r="G226" s="88" t="s">
        <v>522</v>
      </c>
      <c r="H226" s="249">
        <v>43466</v>
      </c>
      <c r="J226" s="250" t="s">
        <v>90</v>
      </c>
      <c r="K226" s="251" t="s">
        <v>71</v>
      </c>
      <c r="L226" s="170" t="s">
        <v>47</v>
      </c>
      <c r="N226" s="234" t="s">
        <v>524</v>
      </c>
      <c r="O226" s="201">
        <v>45552</v>
      </c>
    </row>
    <row r="227" spans="1:18" x14ac:dyDescent="0.25">
      <c r="A227" t="s">
        <v>0</v>
      </c>
      <c r="B227" s="1" t="s">
        <v>525</v>
      </c>
      <c r="C227" t="s">
        <v>21</v>
      </c>
      <c r="D227" t="s">
        <v>3</v>
      </c>
      <c r="E227" s="89" t="s">
        <v>526</v>
      </c>
      <c r="F227" t="s">
        <v>527</v>
      </c>
      <c r="G227" t="s">
        <v>528</v>
      </c>
      <c r="H227" t="s">
        <v>529</v>
      </c>
      <c r="I227" t="s">
        <v>22</v>
      </c>
      <c r="J227" t="s">
        <v>530</v>
      </c>
      <c r="K227" t="s">
        <v>1</v>
      </c>
      <c r="L227" t="s">
        <v>531</v>
      </c>
      <c r="M227" t="s">
        <v>58</v>
      </c>
      <c r="N227" s="186" t="s">
        <v>532</v>
      </c>
      <c r="O227" s="186"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87">
        <v>43466</v>
      </c>
      <c r="O228" s="187"/>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87">
        <v>43466</v>
      </c>
      <c r="O229" s="187"/>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87">
        <v>43466</v>
      </c>
      <c r="O230" s="187"/>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87">
        <v>43466</v>
      </c>
      <c r="O231" s="187"/>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7" sqref="D7"/>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70"/>
      <c r="F1" s="189" t="s">
        <v>524</v>
      </c>
      <c r="G1" s="190">
        <v>45622</v>
      </c>
    </row>
    <row r="2" spans="1:12" ht="76.5" x14ac:dyDescent="0.25">
      <c r="A2" t="s">
        <v>626</v>
      </c>
      <c r="B2" s="233" t="s">
        <v>613</v>
      </c>
      <c r="C2" s="233" t="s">
        <v>614</v>
      </c>
      <c r="D2" s="233" t="s">
        <v>615</v>
      </c>
      <c r="E2" s="233"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202" t="s">
        <v>11</v>
      </c>
      <c r="E5" s="11"/>
      <c r="F5" s="126" t="s">
        <v>12</v>
      </c>
      <c r="G5" s="11" t="str">
        <f>IFERROR(CONCATENATE(VLOOKUP(D5,TableCourses[],2,FALSE)," ",VLOOKUP(D5,TableCourses[],3,FALSE)),"")</f>
        <v>OM-TEACH1 v.2</v>
      </c>
      <c r="H5" s="11"/>
      <c r="I5" s="11"/>
      <c r="J5" s="11"/>
      <c r="K5" s="11"/>
      <c r="L5" s="12"/>
    </row>
    <row r="6" spans="1:23" ht="20.100000000000001" customHeight="1" x14ac:dyDescent="0.25">
      <c r="B6" s="10"/>
      <c r="C6" s="126" t="s">
        <v>13</v>
      </c>
      <c r="D6" s="116" t="s">
        <v>36</v>
      </c>
      <c r="E6" s="11"/>
      <c r="F6" s="126" t="s">
        <v>15</v>
      </c>
      <c r="G6" s="11" t="str">
        <f>IFERROR(CONCATENATE(VLOOKUP(D6,TableMajorsMTeach[],2,FALSE)," ",VLOOKUP(D6,TableMajorsMTeach[],3,FALSE)),"")</f>
        <v>OUMP-TCHPE v.2</v>
      </c>
      <c r="H6" s="11"/>
      <c r="I6" s="11"/>
      <c r="J6" s="11"/>
      <c r="K6" s="11"/>
      <c r="L6" s="210"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55" t="s">
        <v>25</v>
      </c>
      <c r="I9" s="256" t="s">
        <v>26</v>
      </c>
      <c r="J9" s="256" t="s">
        <v>27</v>
      </c>
      <c r="K9" s="256"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151">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57" t="str">
        <f>IFERROR(VLOOKUP($A11,TableHandbook[],H$2,FALSE),"")</f>
        <v/>
      </c>
      <c r="I11" s="258" t="str">
        <f>IFERROR(VLOOKUP($A11,TableHandbook[],I$2,FALSE),"")</f>
        <v/>
      </c>
      <c r="J11" s="258" t="str">
        <f>IFERROR(VLOOKUP($A11,TableHandbook[],J$2,FALSE),"")</f>
        <v/>
      </c>
      <c r="K11" s="258" t="str">
        <f>IFERROR(VLOOKUP($A11,TableHandbook[],K$2,FALSE),"")</f>
        <v/>
      </c>
      <c r="L11" s="58"/>
      <c r="M11" s="151">
        <v>3</v>
      </c>
      <c r="N11" s="20"/>
      <c r="O11" s="20"/>
      <c r="P11" s="21"/>
      <c r="Q11" s="21"/>
      <c r="R11" s="21"/>
      <c r="S11" s="21"/>
      <c r="T11" s="21"/>
      <c r="U11" s="21"/>
      <c r="V11" s="21"/>
      <c r="W11" s="21"/>
    </row>
    <row r="12" spans="1:23" s="22" customFormat="1" ht="4.5" customHeight="1" x14ac:dyDescent="0.15">
      <c r="A12" s="191"/>
      <c r="B12" s="192"/>
      <c r="C12" s="192"/>
      <c r="D12" s="193"/>
      <c r="E12" s="192"/>
      <c r="F12" s="194"/>
      <c r="G12" s="192"/>
      <c r="H12" s="259"/>
      <c r="I12" s="260"/>
      <c r="J12" s="260"/>
      <c r="K12" s="260"/>
      <c r="L12" s="197"/>
      <c r="M12" s="151"/>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9"/>
      <c r="M13" s="151">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57" t="str">
        <f>IFERROR(VLOOKUP($A14,TableHandbook[],H$2,FALSE),"")</f>
        <v/>
      </c>
      <c r="I14" s="258" t="str">
        <f>IFERROR(VLOOKUP($A14,TableHandbook[],I$2,FALSE),"")</f>
        <v/>
      </c>
      <c r="J14" s="258" t="str">
        <f>IFERROR(VLOOKUP($A14,TableHandbook[],J$2,FALSE),"")</f>
        <v/>
      </c>
      <c r="K14" s="258" t="str">
        <f>IFERROR(VLOOKUP($A14,TableHandbook[],K$2,FALSE),"")</f>
        <v/>
      </c>
      <c r="L14" s="58"/>
      <c r="M14" s="151">
        <v>5</v>
      </c>
      <c r="N14" s="20"/>
      <c r="O14" s="20"/>
      <c r="P14" s="21"/>
      <c r="Q14" s="21"/>
      <c r="R14" s="21"/>
      <c r="S14" s="21"/>
      <c r="T14" s="21"/>
      <c r="U14" s="21"/>
      <c r="V14" s="21"/>
      <c r="W14" s="21"/>
    </row>
    <row r="15" spans="1:23" s="22" customFormat="1" ht="4.5" customHeight="1" x14ac:dyDescent="0.15">
      <c r="A15" s="191"/>
      <c r="B15" s="192"/>
      <c r="C15" s="192"/>
      <c r="D15" s="193"/>
      <c r="E15" s="192"/>
      <c r="F15" s="194"/>
      <c r="G15" s="192"/>
      <c r="H15" s="259"/>
      <c r="I15" s="260"/>
      <c r="J15" s="260"/>
      <c r="K15" s="260"/>
      <c r="L15" s="197"/>
      <c r="M15" s="151"/>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62" t="str">
        <f>IFERROR(VLOOKUP($A16,TableHandbook[],H$2,FALSE),"")</f>
        <v/>
      </c>
      <c r="I16" s="263" t="str">
        <f>IFERROR(VLOOKUP($A16,TableHandbook[],I$2,FALSE),"")</f>
        <v/>
      </c>
      <c r="J16" s="263" t="str">
        <f>IFERROR(VLOOKUP($A16,TableHandbook[],J$2,FALSE),"")</f>
        <v/>
      </c>
      <c r="K16" s="263" t="str">
        <f>IFERROR(VLOOKUP($A16,TableHandbook[],K$2,FALSE),"")</f>
        <v/>
      </c>
      <c r="L16" s="59"/>
      <c r="M16" s="151">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62" t="str">
        <f>IFERROR(VLOOKUP($A17,TableHandbook[],H$2,FALSE),"")</f>
        <v/>
      </c>
      <c r="I17" s="263" t="str">
        <f>IFERROR(VLOOKUP($A17,TableHandbook[],I$2,FALSE),"")</f>
        <v/>
      </c>
      <c r="J17" s="263" t="str">
        <f>IFERROR(VLOOKUP($A17,TableHandbook[],J$2,FALSE),"")</f>
        <v/>
      </c>
      <c r="K17" s="263" t="str">
        <f>IFERROR(VLOOKUP($A17,TableHandbook[],K$2,FALSE),"")</f>
        <v/>
      </c>
      <c r="L17" s="59"/>
      <c r="M17" s="151">
        <v>7</v>
      </c>
      <c r="N17" s="29"/>
      <c r="O17" s="29"/>
      <c r="P17" s="30"/>
      <c r="Q17" s="30"/>
      <c r="R17" s="30"/>
      <c r="S17" s="30"/>
      <c r="T17" s="30"/>
      <c r="U17" s="30"/>
      <c r="V17" s="30"/>
      <c r="W17" s="30"/>
    </row>
    <row r="18" spans="1:23" s="22" customFormat="1" ht="4.5" customHeight="1" x14ac:dyDescent="0.15">
      <c r="A18" s="191"/>
      <c r="B18" s="192"/>
      <c r="C18" s="192"/>
      <c r="D18" s="193"/>
      <c r="E18" s="192"/>
      <c r="F18" s="194"/>
      <c r="G18" s="192"/>
      <c r="H18" s="259"/>
      <c r="I18" s="260"/>
      <c r="J18" s="260"/>
      <c r="K18" s="260"/>
      <c r="L18" s="197"/>
      <c r="M18" s="151"/>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62" t="str">
        <f>IFERROR(VLOOKUP($A19,TableHandbook[],H$2,FALSE),"")</f>
        <v/>
      </c>
      <c r="I19" s="263" t="str">
        <f>IFERROR(VLOOKUP($A19,TableHandbook[],I$2,FALSE),"")</f>
        <v/>
      </c>
      <c r="J19" s="263" t="str">
        <f>IFERROR(VLOOKUP($A19,TableHandbook[],J$2,FALSE),"")</f>
        <v/>
      </c>
      <c r="K19" s="263" t="str">
        <f>IFERROR(VLOOKUP($A19,TableHandbook[],K$2,FALSE),"")</f>
        <v/>
      </c>
      <c r="L19" s="59"/>
      <c r="M19" s="151">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62" t="str">
        <f>IFERROR(VLOOKUP($A20,TableHandbook[],H$2,FALSE),"")</f>
        <v/>
      </c>
      <c r="I20" s="263" t="str">
        <f>IFERROR(VLOOKUP($A20,TableHandbook[],I$2,FALSE),"")</f>
        <v/>
      </c>
      <c r="J20" s="263" t="str">
        <f>IFERROR(VLOOKUP($A20,TableHandbook[],J$2,FALSE),"")</f>
        <v/>
      </c>
      <c r="K20" s="263" t="str">
        <f>IFERROR(VLOOKUP($A20,TableHandbook[],K$2,FALSE),"")</f>
        <v/>
      </c>
      <c r="L20" s="59"/>
      <c r="M20" s="151">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55" t="str">
        <f>H9</f>
        <v>SP1</v>
      </c>
      <c r="I21" s="256" t="str">
        <f t="shared" ref="I21:L21" si="0">I9</f>
        <v>SP2</v>
      </c>
      <c r="J21" s="256" t="str">
        <f t="shared" si="0"/>
        <v>SP3</v>
      </c>
      <c r="K21" s="256" t="str">
        <f t="shared" si="0"/>
        <v>SP4</v>
      </c>
      <c r="L21" s="113" t="str">
        <f t="shared" si="0"/>
        <v>Notes / Progress</v>
      </c>
      <c r="M21" s="152"/>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57" t="str">
        <f>IFERROR(VLOOKUP($A22,TableHandbook[],H$2,FALSE),"")</f>
        <v/>
      </c>
      <c r="I22" s="258" t="str">
        <f>IFERROR(VLOOKUP($A22,TableHandbook[],I$2,FALSE),"")</f>
        <v/>
      </c>
      <c r="J22" s="258" t="str">
        <f>IFERROR(VLOOKUP($A22,TableHandbook[],J$2,FALSE),"")</f>
        <v/>
      </c>
      <c r="K22" s="258" t="str">
        <f>IFERROR(VLOOKUP($A22,TableHandbook[],K$2,FALSE),"")</f>
        <v/>
      </c>
      <c r="L22" s="54"/>
      <c r="M22" s="151">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57" t="str">
        <f>IFERROR(VLOOKUP($A23,TableHandbook[],H$2,FALSE),"")</f>
        <v/>
      </c>
      <c r="I23" s="258" t="str">
        <f>IFERROR(VLOOKUP($A23,TableHandbook[],I$2,FALSE),"")</f>
        <v/>
      </c>
      <c r="J23" s="258" t="str">
        <f>IFERROR(VLOOKUP($A23,TableHandbook[],J$2,FALSE),"")</f>
        <v/>
      </c>
      <c r="K23" s="258" t="str">
        <f>IFERROR(VLOOKUP($A23,TableHandbook[],K$2,FALSE),"")</f>
        <v/>
      </c>
      <c r="L23" s="54"/>
      <c r="M23" s="151">
        <v>11</v>
      </c>
      <c r="N23" s="20"/>
      <c r="O23" s="20"/>
      <c r="P23" s="21"/>
      <c r="Q23" s="21"/>
      <c r="R23" s="21"/>
      <c r="S23" s="21"/>
      <c r="T23" s="21"/>
      <c r="U23" s="21"/>
      <c r="V23" s="21"/>
      <c r="W23" s="21"/>
    </row>
    <row r="24" spans="1:23" s="22" customFormat="1" ht="4.5" customHeight="1" x14ac:dyDescent="0.15">
      <c r="A24" s="191"/>
      <c r="B24" s="192"/>
      <c r="C24" s="192"/>
      <c r="D24" s="193"/>
      <c r="E24" s="192"/>
      <c r="F24" s="194"/>
      <c r="G24" s="192"/>
      <c r="H24" s="259"/>
      <c r="I24" s="260"/>
      <c r="J24" s="260"/>
      <c r="K24" s="260"/>
      <c r="L24" s="197"/>
      <c r="M24" s="151"/>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57" t="str">
        <f>IFERROR(VLOOKUP($A25,TableHandbook[],H$2,FALSE),"")</f>
        <v/>
      </c>
      <c r="I25" s="258" t="str">
        <f>IFERROR(VLOOKUP($A25,TableHandbook[],I$2,FALSE),"")</f>
        <v/>
      </c>
      <c r="J25" s="258" t="str">
        <f>IFERROR(VLOOKUP($A25,TableHandbook[],J$2,FALSE),"")</f>
        <v/>
      </c>
      <c r="K25" s="258" t="str">
        <f>IFERROR(VLOOKUP($A25,TableHandbook[],K$2,FALSE),"")</f>
        <v/>
      </c>
      <c r="L25" s="54"/>
      <c r="M25" s="151">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57" t="str">
        <f>IFERROR(VLOOKUP($A26,TableHandbook[],H$2,FALSE),"")</f>
        <v/>
      </c>
      <c r="I26" s="258" t="str">
        <f>IFERROR(VLOOKUP($A26,TableHandbook[],I$2,FALSE),"")</f>
        <v/>
      </c>
      <c r="J26" s="258" t="str">
        <f>IFERROR(VLOOKUP($A26,TableHandbook[],J$2,FALSE),"")</f>
        <v/>
      </c>
      <c r="K26" s="258" t="str">
        <f>IFERROR(VLOOKUP($A26,TableHandbook[],K$2,FALSE),"")</f>
        <v/>
      </c>
      <c r="L26" s="54"/>
      <c r="M26" s="151">
        <v>13</v>
      </c>
      <c r="N26" s="20"/>
      <c r="O26" s="20"/>
      <c r="P26" s="21"/>
      <c r="Q26" s="21"/>
      <c r="R26" s="21"/>
      <c r="S26" s="21"/>
      <c r="T26" s="21"/>
      <c r="U26" s="21"/>
      <c r="V26" s="21"/>
      <c r="W26" s="21"/>
    </row>
    <row r="27" spans="1:23" s="22" customFormat="1" ht="4.5" customHeight="1" x14ac:dyDescent="0.15">
      <c r="A27" s="191"/>
      <c r="B27" s="192"/>
      <c r="C27" s="192"/>
      <c r="D27" s="193"/>
      <c r="E27" s="192"/>
      <c r="F27" s="194"/>
      <c r="G27" s="192"/>
      <c r="H27" s="259"/>
      <c r="I27" s="260"/>
      <c r="J27" s="260"/>
      <c r="K27" s="260"/>
      <c r="L27" s="197"/>
      <c r="M27" s="151"/>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62" t="str">
        <f>IFERROR(VLOOKUP($A28,TableHandbook[],H$2,FALSE),"")</f>
        <v/>
      </c>
      <c r="I28" s="263" t="str">
        <f>IFERROR(VLOOKUP($A28,TableHandbook[],I$2,FALSE),"")</f>
        <v/>
      </c>
      <c r="J28" s="263" t="str">
        <f>IFERROR(VLOOKUP($A28,TableHandbook[],J$2,FALSE),"")</f>
        <v/>
      </c>
      <c r="K28" s="263" t="str">
        <f>IFERROR(VLOOKUP($A28,TableHandbook[],K$2,FALSE),"")</f>
        <v/>
      </c>
      <c r="L28" s="54"/>
      <c r="M28" s="151">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62" t="str">
        <f>IFERROR(VLOOKUP($A29,TableHandbook[],H$2,FALSE),"")</f>
        <v/>
      </c>
      <c r="I29" s="263" t="str">
        <f>IFERROR(VLOOKUP($A29,TableHandbook[],I$2,FALSE),"")</f>
        <v/>
      </c>
      <c r="J29" s="263" t="str">
        <f>IFERROR(VLOOKUP($A29,TableHandbook[],J$2,FALSE),"")</f>
        <v/>
      </c>
      <c r="K29" s="263" t="str">
        <f>IFERROR(VLOOKUP($A29,TableHandbook[],K$2,FALSE),"")</f>
        <v/>
      </c>
      <c r="L29" s="54"/>
      <c r="M29" s="151">
        <v>15</v>
      </c>
      <c r="N29" s="20"/>
      <c r="O29" s="20"/>
      <c r="P29" s="21"/>
      <c r="Q29" s="21"/>
      <c r="R29" s="21"/>
      <c r="S29" s="21"/>
      <c r="T29" s="21"/>
      <c r="U29" s="21"/>
      <c r="V29" s="21"/>
      <c r="W29" s="21"/>
    </row>
    <row r="30" spans="1:23" s="31" customFormat="1" ht="4.5" customHeight="1" x14ac:dyDescent="0.15">
      <c r="A30" s="191"/>
      <c r="B30" s="192"/>
      <c r="C30" s="192"/>
      <c r="D30" s="193"/>
      <c r="E30" s="192"/>
      <c r="F30" s="194"/>
      <c r="G30" s="192"/>
      <c r="H30" s="259"/>
      <c r="I30" s="260"/>
      <c r="J30" s="260"/>
      <c r="K30" s="260"/>
      <c r="L30" s="197"/>
      <c r="M30" s="151"/>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62" t="str">
        <f>IFERROR(VLOOKUP($A31,TableHandbook[],H$2,FALSE),"")</f>
        <v/>
      </c>
      <c r="I31" s="263" t="str">
        <f>IFERROR(VLOOKUP($A31,TableHandbook[],I$2,FALSE),"")</f>
        <v/>
      </c>
      <c r="J31" s="263" t="str">
        <f>IFERROR(VLOOKUP($A31,TableHandbook[],J$2,FALSE),"")</f>
        <v/>
      </c>
      <c r="K31" s="263" t="str">
        <f>IFERROR(VLOOKUP($A31,TableHandbook[],K$2,FALSE),"")</f>
        <v/>
      </c>
      <c r="L31" s="54"/>
      <c r="M31" s="151">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62" t="str">
        <f>IFERROR(VLOOKUP($A32,TableHandbook[],H$2,FALSE),"")</f>
        <v/>
      </c>
      <c r="I32" s="263" t="str">
        <f>IFERROR(VLOOKUP($A32,TableHandbook[],I$2,FALSE),"")</f>
        <v/>
      </c>
      <c r="J32" s="263" t="str">
        <f>IFERROR(VLOOKUP($A32,TableHandbook[],J$2,FALSE),"")</f>
        <v/>
      </c>
      <c r="K32" s="263" t="str">
        <f>IFERROR(VLOOKUP($A32,TableHandbook[],K$2,FALSE),"")</f>
        <v/>
      </c>
      <c r="L32" s="54"/>
      <c r="M32" s="151">
        <v>17</v>
      </c>
      <c r="N32" s="29"/>
      <c r="O32" s="29"/>
      <c r="P32" s="30"/>
      <c r="Q32" s="30"/>
      <c r="R32" s="30"/>
      <c r="S32" s="30"/>
      <c r="T32" s="30"/>
      <c r="U32" s="30"/>
      <c r="V32" s="30"/>
      <c r="W32" s="30"/>
    </row>
    <row r="33" spans="1:23" s="22" customFormat="1" ht="15" customHeight="1" x14ac:dyDescent="0.15">
      <c r="A33" s="159"/>
      <c r="B33" s="160"/>
      <c r="C33" s="160"/>
      <c r="D33" s="161"/>
      <c r="E33" s="160"/>
      <c r="F33" s="162"/>
      <c r="G33" s="159"/>
      <c r="H33" s="159"/>
      <c r="I33" s="159"/>
      <c r="J33" s="159"/>
      <c r="K33" s="159"/>
      <c r="L33" s="163"/>
      <c r="M33" s="64"/>
      <c r="N33" s="20"/>
      <c r="O33" s="20"/>
      <c r="P33" s="21"/>
      <c r="Q33" s="21"/>
      <c r="R33" s="21"/>
      <c r="S33" s="21"/>
      <c r="T33" s="21"/>
      <c r="U33" s="21"/>
      <c r="V33" s="21"/>
      <c r="W33" s="21"/>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3"/>
      <c r="B2" s="153">
        <v>2</v>
      </c>
      <c r="C2" s="153">
        <v>3</v>
      </c>
      <c r="D2" s="153">
        <v>4</v>
      </c>
      <c r="E2" s="153"/>
      <c r="F2" s="153">
        <v>6</v>
      </c>
      <c r="G2" s="153">
        <v>5</v>
      </c>
      <c r="H2" s="153">
        <v>7</v>
      </c>
      <c r="I2" s="153">
        <v>8</v>
      </c>
      <c r="J2" s="153">
        <v>9</v>
      </c>
      <c r="K2" s="153">
        <v>10</v>
      </c>
      <c r="L2" s="18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202" t="s">
        <v>37</v>
      </c>
      <c r="E5" s="11"/>
      <c r="F5" s="126" t="s">
        <v>12</v>
      </c>
      <c r="G5" s="11" t="str">
        <f>IFERROR(CONCATENATE(VLOOKUP(D5,TableCourses[],2,FALSE)," ",VLOOKUP(D5,TableCourses[],3,FALSE)),"")</f>
        <v>OM-EDUC v.2</v>
      </c>
      <c r="H5" s="11"/>
      <c r="I5" s="11"/>
      <c r="J5" s="11"/>
      <c r="K5" s="11"/>
      <c r="L5" s="12"/>
    </row>
    <row r="6" spans="1:23" ht="20.100000000000001" customHeight="1" x14ac:dyDescent="0.25">
      <c r="B6" s="10"/>
      <c r="C6" s="126" t="s">
        <v>38</v>
      </c>
      <c r="D6" s="116" t="s">
        <v>39</v>
      </c>
      <c r="E6" s="11"/>
      <c r="F6" s="126" t="s">
        <v>40</v>
      </c>
      <c r="G6" s="11" t="str">
        <f>IFERROR(CONCATENATE(VLOOKUP(D6,TableSpecialisationsOMEDUC[],2,FALSE)," ",VLOOKUP(D6,TableSpecialisationsOMEDUC[],3,FALSE)),"")</f>
        <v/>
      </c>
      <c r="H6" s="11"/>
      <c r="I6" s="11"/>
      <c r="J6" s="11"/>
      <c r="K6" s="11"/>
      <c r="L6" s="210" t="e">
        <f>CONCATENATE(VLOOKUP(D6,TableSpecialisationsOMEDUC[],2,FALSE),VLOOKUP(D7,TableStudyPeriods[],2,FALSE))</f>
        <v>#N/A</v>
      </c>
    </row>
    <row r="7" spans="1:23" ht="20.100000000000001" customHeight="1" x14ac:dyDescent="0.25">
      <c r="A7" s="13"/>
      <c r="B7" s="14"/>
      <c r="C7" s="126" t="s">
        <v>16</v>
      </c>
      <c r="D7" s="117" t="s">
        <v>17</v>
      </c>
      <c r="E7" s="15"/>
      <c r="F7" s="126"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55" t="s">
        <v>25</v>
      </c>
      <c r="I9" s="256" t="s">
        <v>26</v>
      </c>
      <c r="J9" s="256" t="s">
        <v>27</v>
      </c>
      <c r="K9" s="256" t="s">
        <v>28</v>
      </c>
      <c r="L9" s="113" t="s">
        <v>29</v>
      </c>
      <c r="M9" s="17"/>
      <c r="N9" s="17"/>
      <c r="O9" s="17"/>
      <c r="P9" s="18"/>
      <c r="Q9" s="18"/>
      <c r="R9" s="18"/>
      <c r="S9" s="18"/>
      <c r="T9" s="18"/>
      <c r="U9" s="18"/>
      <c r="V9" s="18"/>
      <c r="W9" s="18"/>
    </row>
    <row r="10" spans="1:23" s="22" customFormat="1" ht="21" customHeight="1" x14ac:dyDescent="0.15">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151">
        <v>2</v>
      </c>
      <c r="N10" s="20"/>
      <c r="O10" s="20"/>
      <c r="P10" s="21"/>
      <c r="Q10" s="21"/>
      <c r="R10" s="21"/>
      <c r="S10" s="21"/>
      <c r="T10" s="21"/>
      <c r="U10" s="21"/>
      <c r="V10" s="21"/>
      <c r="W10" s="21"/>
    </row>
    <row r="11" spans="1:23" s="22" customFormat="1" ht="21" customHeight="1" x14ac:dyDescent="0.15">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57" t="str">
        <f>IFERROR(VLOOKUP($A11,TableHandbook[],H$2,FALSE),"")</f>
        <v/>
      </c>
      <c r="I11" s="258" t="str">
        <f>IFERROR(VLOOKUP($A11,TableHandbook[],I$2,FALSE),"")</f>
        <v/>
      </c>
      <c r="J11" s="258" t="str">
        <f>IFERROR(VLOOKUP($A11,TableHandbook[],J$2,FALSE),"")</f>
        <v/>
      </c>
      <c r="K11" s="258" t="str">
        <f>IFERROR(VLOOKUP($A11,TableHandbook[],K$2,FALSE),"")</f>
        <v/>
      </c>
      <c r="L11" s="58"/>
      <c r="M11" s="151">
        <v>3</v>
      </c>
      <c r="N11" s="20"/>
      <c r="O11" s="20"/>
      <c r="P11" s="21"/>
      <c r="Q11" s="21"/>
      <c r="R11" s="21"/>
      <c r="S11" s="21"/>
      <c r="T11" s="21"/>
      <c r="U11" s="21"/>
      <c r="V11" s="21"/>
      <c r="W11" s="21"/>
    </row>
    <row r="12" spans="1:23" s="22" customFormat="1" ht="4.5" customHeight="1" x14ac:dyDescent="0.15">
      <c r="A12" s="191"/>
      <c r="B12" s="192"/>
      <c r="C12" s="192"/>
      <c r="D12" s="193"/>
      <c r="E12" s="192"/>
      <c r="F12" s="194"/>
      <c r="G12" s="192"/>
      <c r="H12" s="259"/>
      <c r="I12" s="260"/>
      <c r="J12" s="260"/>
      <c r="K12" s="260"/>
      <c r="L12" s="197"/>
      <c r="M12" s="151"/>
      <c r="N12" s="20"/>
      <c r="O12" s="20"/>
      <c r="P12" s="20"/>
      <c r="Q12" s="21"/>
      <c r="R12" s="21"/>
      <c r="S12" s="21"/>
      <c r="T12" s="21"/>
      <c r="U12" s="21"/>
      <c r="V12" s="21"/>
      <c r="W12" s="21"/>
    </row>
    <row r="13" spans="1:23" s="22" customFormat="1" ht="21" customHeight="1" x14ac:dyDescent="0.15">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9"/>
      <c r="M13" s="151">
        <v>4</v>
      </c>
      <c r="N13" s="20"/>
      <c r="O13" s="20"/>
      <c r="P13" s="21"/>
      <c r="Q13" s="21"/>
      <c r="R13" s="21"/>
      <c r="S13" s="21"/>
      <c r="T13" s="21"/>
      <c r="U13" s="21"/>
      <c r="V13" s="21"/>
      <c r="W13" s="21"/>
    </row>
    <row r="14" spans="1:23" s="22" customFormat="1" ht="21" customHeight="1" x14ac:dyDescent="0.15">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57" t="str">
        <f>IFERROR(VLOOKUP($A14,TableHandbook[],H$2,FALSE),"")</f>
        <v/>
      </c>
      <c r="I14" s="258" t="str">
        <f>IFERROR(VLOOKUP($A14,TableHandbook[],I$2,FALSE),"")</f>
        <v/>
      </c>
      <c r="J14" s="258" t="str">
        <f>IFERROR(VLOOKUP($A14,TableHandbook[],J$2,FALSE),"")</f>
        <v/>
      </c>
      <c r="K14" s="258" t="str">
        <f>IFERROR(VLOOKUP($A14,TableHandbook[],K$2,FALSE),"")</f>
        <v/>
      </c>
      <c r="L14" s="58"/>
      <c r="M14" s="151">
        <v>5</v>
      </c>
      <c r="N14" s="20"/>
      <c r="O14" s="20"/>
      <c r="P14" s="21"/>
      <c r="Q14" s="21"/>
      <c r="R14" s="21"/>
      <c r="S14" s="21"/>
      <c r="T14" s="21"/>
      <c r="U14" s="21"/>
      <c r="V14" s="21"/>
      <c r="W14" s="21"/>
    </row>
    <row r="15" spans="1:23" s="22" customFormat="1" ht="4.5" customHeight="1" x14ac:dyDescent="0.15">
      <c r="A15" s="191"/>
      <c r="B15" s="192"/>
      <c r="C15" s="192"/>
      <c r="D15" s="193"/>
      <c r="E15" s="192"/>
      <c r="F15" s="194"/>
      <c r="G15" s="192"/>
      <c r="H15" s="259"/>
      <c r="I15" s="260"/>
      <c r="J15" s="260"/>
      <c r="K15" s="260"/>
      <c r="L15" s="197"/>
      <c r="M15" s="151"/>
      <c r="N15" s="20"/>
      <c r="O15" s="20"/>
      <c r="P15" s="20"/>
      <c r="Q15" s="21"/>
      <c r="R15" s="21"/>
      <c r="S15" s="21"/>
      <c r="T15" s="21"/>
      <c r="U15" s="21"/>
      <c r="V15" s="21"/>
      <c r="W15" s="21"/>
    </row>
    <row r="16" spans="1:23" s="22" customFormat="1" ht="21" customHeight="1" x14ac:dyDescent="0.15">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62" t="str">
        <f>IFERROR(VLOOKUP($A16,TableHandbook[],H$2,FALSE),"")</f>
        <v/>
      </c>
      <c r="I16" s="263" t="str">
        <f>IFERROR(VLOOKUP($A16,TableHandbook[],I$2,FALSE),"")</f>
        <v/>
      </c>
      <c r="J16" s="263" t="str">
        <f>IFERROR(VLOOKUP($A16,TableHandbook[],J$2,FALSE),"")</f>
        <v/>
      </c>
      <c r="K16" s="263" t="str">
        <f>IFERROR(VLOOKUP($A16,TableHandbook[],K$2,FALSE),"")</f>
        <v/>
      </c>
      <c r="L16" s="59"/>
      <c r="M16" s="151">
        <v>6</v>
      </c>
      <c r="N16" s="20"/>
      <c r="O16" s="20"/>
      <c r="P16" s="21"/>
      <c r="Q16" s="21"/>
      <c r="R16" s="21"/>
      <c r="S16" s="21"/>
      <c r="T16" s="21"/>
      <c r="U16" s="21"/>
      <c r="V16" s="21"/>
      <c r="W16" s="21"/>
    </row>
    <row r="17" spans="1:23" s="31" customFormat="1" ht="21" customHeight="1" x14ac:dyDescent="0.15">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62" t="str">
        <f>IFERROR(VLOOKUP($A17,TableHandbook[],H$2,FALSE),"")</f>
        <v/>
      </c>
      <c r="I17" s="263" t="str">
        <f>IFERROR(VLOOKUP($A17,TableHandbook[],I$2,FALSE),"")</f>
        <v/>
      </c>
      <c r="J17" s="263" t="str">
        <f>IFERROR(VLOOKUP($A17,TableHandbook[],J$2,FALSE),"")</f>
        <v/>
      </c>
      <c r="K17" s="263" t="str">
        <f>IFERROR(VLOOKUP($A17,TableHandbook[],K$2,FALSE),"")</f>
        <v/>
      </c>
      <c r="L17" s="59"/>
      <c r="M17" s="151">
        <v>7</v>
      </c>
      <c r="N17" s="29"/>
      <c r="O17" s="29"/>
      <c r="P17" s="30"/>
      <c r="Q17" s="30"/>
      <c r="R17" s="30"/>
      <c r="S17" s="30"/>
      <c r="T17" s="30"/>
      <c r="U17" s="30"/>
      <c r="V17" s="30"/>
      <c r="W17" s="30"/>
    </row>
    <row r="18" spans="1:23" s="22" customFormat="1" ht="4.5" customHeight="1" x14ac:dyDescent="0.15">
      <c r="A18" s="191"/>
      <c r="B18" s="192"/>
      <c r="C18" s="192"/>
      <c r="D18" s="193"/>
      <c r="E18" s="192"/>
      <c r="F18" s="194"/>
      <c r="G18" s="192"/>
      <c r="H18" s="259"/>
      <c r="I18" s="260"/>
      <c r="J18" s="260"/>
      <c r="K18" s="260"/>
      <c r="L18" s="197"/>
      <c r="M18" s="151"/>
      <c r="N18" s="20"/>
      <c r="O18" s="20"/>
      <c r="P18" s="20"/>
      <c r="Q18" s="21"/>
      <c r="R18" s="21"/>
      <c r="S18" s="21"/>
      <c r="T18" s="21"/>
      <c r="U18" s="21"/>
      <c r="V18" s="21"/>
      <c r="W18" s="21"/>
    </row>
    <row r="19" spans="1:23" s="31" customFormat="1" ht="21" customHeight="1" x14ac:dyDescent="0.15">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62" t="str">
        <f>IFERROR(VLOOKUP($A19,TableHandbook[],H$2,FALSE),"")</f>
        <v/>
      </c>
      <c r="I19" s="263" t="str">
        <f>IFERROR(VLOOKUP($A19,TableHandbook[],I$2,FALSE),"")</f>
        <v/>
      </c>
      <c r="J19" s="263" t="str">
        <f>IFERROR(VLOOKUP($A19,TableHandbook[],J$2,FALSE),"")</f>
        <v/>
      </c>
      <c r="K19" s="263" t="str">
        <f>IFERROR(VLOOKUP($A19,TableHandbook[],K$2,FALSE),"")</f>
        <v/>
      </c>
      <c r="L19" s="59"/>
      <c r="M19" s="151">
        <v>8</v>
      </c>
      <c r="N19" s="29"/>
      <c r="O19" s="29"/>
      <c r="P19" s="30"/>
      <c r="Q19" s="30"/>
      <c r="R19" s="30"/>
      <c r="S19" s="30"/>
      <c r="T19" s="30"/>
      <c r="U19" s="30"/>
      <c r="V19" s="30"/>
      <c r="W19" s="30"/>
    </row>
    <row r="20" spans="1:23" s="31" customFormat="1" ht="21" customHeight="1" x14ac:dyDescent="0.15">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62" t="str">
        <f>IFERROR(VLOOKUP($A20,TableHandbook[],H$2,FALSE),"")</f>
        <v/>
      </c>
      <c r="I20" s="263" t="str">
        <f>IFERROR(VLOOKUP($A20,TableHandbook[],I$2,FALSE),"")</f>
        <v/>
      </c>
      <c r="J20" s="263" t="str">
        <f>IFERROR(VLOOKUP($A20,TableHandbook[],J$2,FALSE),"")</f>
        <v/>
      </c>
      <c r="K20" s="263" t="str">
        <f>IFERROR(VLOOKUP($A20,TableHandbook[],K$2,FALSE),"")</f>
        <v/>
      </c>
      <c r="L20" s="59"/>
      <c r="M20" s="151">
        <v>9</v>
      </c>
      <c r="N20" s="29"/>
      <c r="O20" s="29"/>
      <c r="P20" s="30"/>
      <c r="Q20" s="30"/>
      <c r="R20" s="30"/>
      <c r="S20" s="30"/>
      <c r="T20" s="30"/>
      <c r="U20" s="30"/>
      <c r="V20" s="30"/>
      <c r="W20" s="30"/>
    </row>
    <row r="21" spans="1:23" s="22" customFormat="1" ht="15" customHeight="1" x14ac:dyDescent="0.15">
      <c r="A21" s="159"/>
      <c r="B21" s="160"/>
      <c r="C21" s="160"/>
      <c r="D21" s="161"/>
      <c r="E21" s="160"/>
      <c r="F21" s="162"/>
      <c r="G21" s="159"/>
      <c r="H21" s="159"/>
      <c r="I21" s="159"/>
      <c r="J21" s="159"/>
      <c r="K21" s="159"/>
      <c r="L21" s="163"/>
      <c r="M21" s="151"/>
      <c r="N21" s="20"/>
      <c r="O21" s="20"/>
      <c r="P21" s="21"/>
      <c r="Q21" s="21"/>
      <c r="R21" s="21"/>
      <c r="S21" s="21"/>
      <c r="T21" s="21"/>
      <c r="U21" s="21"/>
      <c r="V21" s="21"/>
      <c r="W21" s="21"/>
    </row>
    <row r="22" spans="1:23" s="42" customFormat="1" ht="17.25" x14ac:dyDescent="0.25">
      <c r="A22" s="180" t="s">
        <v>41</v>
      </c>
      <c r="B22" s="97"/>
      <c r="C22" s="97"/>
      <c r="D22" s="98"/>
      <c r="E22" s="99"/>
      <c r="F22" s="99"/>
      <c r="G22" s="99"/>
      <c r="H22" s="100" t="str">
        <f>H8</f>
        <v>2025 Availabilities</v>
      </c>
      <c r="I22" s="101"/>
      <c r="J22" s="102"/>
      <c r="K22" s="103"/>
      <c r="L22" s="104"/>
      <c r="M22" s="174"/>
      <c r="N22" s="41"/>
      <c r="O22" s="41"/>
      <c r="P22" s="41"/>
      <c r="Q22" s="41"/>
      <c r="R22" s="41"/>
      <c r="S22" s="41"/>
      <c r="T22" s="41"/>
      <c r="U22" s="41"/>
      <c r="V22" s="41"/>
      <c r="W22" s="41"/>
    </row>
    <row r="23" spans="1:23" ht="21" customHeight="1" x14ac:dyDescent="0.25">
      <c r="A23" s="107"/>
      <c r="B23" s="107"/>
      <c r="C23" s="125" t="s">
        <v>21</v>
      </c>
      <c r="D23" s="108" t="s">
        <v>3</v>
      </c>
      <c r="E23" s="125"/>
      <c r="F23" s="107" t="s">
        <v>23</v>
      </c>
      <c r="G23" s="107" t="s">
        <v>24</v>
      </c>
      <c r="H23" s="255" t="str">
        <f>H9</f>
        <v>SP1</v>
      </c>
      <c r="I23" s="256" t="str">
        <f t="shared" ref="I23:L23" si="0">I9</f>
        <v>SP2</v>
      </c>
      <c r="J23" s="256" t="str">
        <f t="shared" si="0"/>
        <v>SP3</v>
      </c>
      <c r="K23" s="261" t="str">
        <f t="shared" si="0"/>
        <v>SP4</v>
      </c>
      <c r="L23" s="113" t="str">
        <f t="shared" si="0"/>
        <v>Notes / Progress</v>
      </c>
      <c r="M23" s="151"/>
      <c r="N23" s="16"/>
      <c r="O23" s="16"/>
      <c r="P23" s="16"/>
      <c r="Q23" s="16"/>
      <c r="R23" s="16"/>
      <c r="S23" s="16"/>
      <c r="T23" s="16"/>
      <c r="U23" s="16"/>
      <c r="V23" s="16"/>
      <c r="W23" s="16"/>
    </row>
    <row r="24" spans="1:23" x14ac:dyDescent="0.25">
      <c r="A24" s="158" t="str">
        <f t="shared" ref="A24:A32" si="1">IFERROR(IF(HLOOKUP($L$6,RangeUnitsetsOMEDUC,M24,FALSE)=0,"",HLOOKUP($L$6,RangeUnitsetsOMEDUC,M24,FALSE)),"")</f>
        <v/>
      </c>
      <c r="B24" s="200" t="str">
        <f>IFERROR(IF(VLOOKUP($A24,TableHandbook[],2,FALSE)=0,"",VLOOKUP($A24,TableHandbook[],2,FALSE)),"")</f>
        <v/>
      </c>
      <c r="C24" s="200"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62" t="str">
        <f>IFERROR(VLOOKUP($A24,TableHandbook[],H$2,FALSE),"")</f>
        <v/>
      </c>
      <c r="I24" s="263" t="str">
        <f>IFERROR(VLOOKUP($A24,TableHandbook[],I$2,FALSE),"")</f>
        <v/>
      </c>
      <c r="J24" s="263" t="str">
        <f>IFERROR(VLOOKUP($A24,TableHandbook[],J$2,FALSE),"")</f>
        <v/>
      </c>
      <c r="K24" s="264" t="str">
        <f>IFERROR(VLOOKUP($A24,TableHandbook[],K$2,FALSE),"")</f>
        <v/>
      </c>
      <c r="L24" s="51"/>
      <c r="M24" s="151">
        <v>10</v>
      </c>
      <c r="N24" s="16"/>
      <c r="O24" s="16"/>
      <c r="P24" s="16"/>
      <c r="Q24" s="16"/>
      <c r="R24" s="16"/>
      <c r="S24" s="16"/>
      <c r="T24" s="16"/>
      <c r="U24" s="16"/>
      <c r="V24" s="16"/>
      <c r="W24" s="16"/>
    </row>
    <row r="25" spans="1:23" x14ac:dyDescent="0.25">
      <c r="A25" s="158" t="str">
        <f t="shared" si="1"/>
        <v/>
      </c>
      <c r="B25" s="200" t="str">
        <f>IFERROR(IF(VLOOKUP($A25,TableHandbook[],2,FALSE)=0,"",VLOOKUP($A25,TableHandbook[],2,FALSE)),"")</f>
        <v/>
      </c>
      <c r="C25" s="200"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57" t="str">
        <f>IFERROR(VLOOKUP($A25,TableHandbook[],H$2,FALSE),"")</f>
        <v/>
      </c>
      <c r="I25" s="258" t="str">
        <f>IFERROR(VLOOKUP($A25,TableHandbook[],I$2,FALSE),"")</f>
        <v/>
      </c>
      <c r="J25" s="258" t="str">
        <f>IFERROR(VLOOKUP($A25,TableHandbook[],J$2,FALSE),"")</f>
        <v/>
      </c>
      <c r="K25" s="265" t="str">
        <f>IFERROR(VLOOKUP($A25,TableHandbook[],K$2,FALSE),"")</f>
        <v/>
      </c>
      <c r="L25" s="51"/>
      <c r="M25" s="151">
        <v>11</v>
      </c>
      <c r="N25" s="16"/>
      <c r="O25" s="16"/>
      <c r="P25" s="16"/>
      <c r="Q25" s="16"/>
      <c r="R25" s="16"/>
      <c r="S25" s="16"/>
      <c r="T25" s="16"/>
      <c r="U25" s="16"/>
      <c r="V25" s="16"/>
      <c r="W25" s="16"/>
    </row>
    <row r="26" spans="1:23" x14ac:dyDescent="0.25">
      <c r="A26" s="158" t="str">
        <f t="shared" si="1"/>
        <v/>
      </c>
      <c r="B26" s="200" t="str">
        <f>IFERROR(IF(VLOOKUP($A26,TableHandbook[],2,FALSE)=0,"",VLOOKUP($A26,TableHandbook[],2,FALSE)),"")</f>
        <v/>
      </c>
      <c r="C26" s="200"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57" t="str">
        <f>IFERROR(VLOOKUP($A26,TableHandbook[],H$2,FALSE),"")</f>
        <v/>
      </c>
      <c r="I26" s="258" t="str">
        <f>IFERROR(VLOOKUP($A26,TableHandbook[],I$2,FALSE),"")</f>
        <v/>
      </c>
      <c r="J26" s="258" t="str">
        <f>IFERROR(VLOOKUP($A26,TableHandbook[],J$2,FALSE),"")</f>
        <v/>
      </c>
      <c r="K26" s="265" t="str">
        <f>IFERROR(VLOOKUP($A26,TableHandbook[],K$2,FALSE),"")</f>
        <v/>
      </c>
      <c r="L26" s="51"/>
      <c r="M26" s="151">
        <v>12</v>
      </c>
      <c r="N26" s="16"/>
      <c r="O26" s="16"/>
      <c r="P26" s="16"/>
      <c r="Q26" s="16"/>
      <c r="R26" s="16"/>
      <c r="S26" s="16"/>
      <c r="T26" s="16"/>
      <c r="U26" s="16"/>
      <c r="V26" s="16"/>
      <c r="W26" s="16"/>
    </row>
    <row r="27" spans="1:23" x14ac:dyDescent="0.25">
      <c r="A27" s="158" t="str">
        <f t="shared" si="1"/>
        <v/>
      </c>
      <c r="B27" s="200" t="str">
        <f>IFERROR(IF(VLOOKUP($A27,TableHandbook[],2,FALSE)=0,"",VLOOKUP($A27,TableHandbook[],2,FALSE)),"")</f>
        <v/>
      </c>
      <c r="C27" s="200"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57" t="str">
        <f>IFERROR(VLOOKUP($A27,TableHandbook[],H$2,FALSE),"")</f>
        <v/>
      </c>
      <c r="I27" s="258" t="str">
        <f>IFERROR(VLOOKUP($A27,TableHandbook[],I$2,FALSE),"")</f>
        <v/>
      </c>
      <c r="J27" s="258" t="str">
        <f>IFERROR(VLOOKUP($A27,TableHandbook[],J$2,FALSE),"")</f>
        <v/>
      </c>
      <c r="K27" s="265" t="str">
        <f>IFERROR(VLOOKUP($A27,TableHandbook[],K$2,FALSE),"")</f>
        <v/>
      </c>
      <c r="L27" s="51"/>
      <c r="M27" s="151">
        <v>13</v>
      </c>
      <c r="N27" s="16"/>
      <c r="O27" s="16"/>
      <c r="P27" s="16"/>
      <c r="Q27" s="16"/>
      <c r="R27" s="16"/>
      <c r="S27" s="16"/>
      <c r="T27" s="16"/>
      <c r="U27" s="16"/>
      <c r="V27" s="16"/>
      <c r="W27" s="16"/>
    </row>
    <row r="28" spans="1:23" x14ac:dyDescent="0.25">
      <c r="A28" s="158" t="str">
        <f t="shared" si="1"/>
        <v/>
      </c>
      <c r="B28" s="200" t="str">
        <f>IFERROR(IF(VLOOKUP($A28,TableHandbook[],2,FALSE)=0,"",VLOOKUP($A28,TableHandbook[],2,FALSE)),"")</f>
        <v/>
      </c>
      <c r="C28" s="200"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62" t="str">
        <f>IFERROR(VLOOKUP($A28,TableHandbook[],H$2,FALSE),"")</f>
        <v/>
      </c>
      <c r="I28" s="263" t="str">
        <f>IFERROR(VLOOKUP($A28,TableHandbook[],I$2,FALSE),"")</f>
        <v/>
      </c>
      <c r="J28" s="263" t="str">
        <f>IFERROR(VLOOKUP($A28,TableHandbook[],J$2,FALSE),"")</f>
        <v/>
      </c>
      <c r="K28" s="264" t="str">
        <f>IFERROR(VLOOKUP($A28,TableHandbook[],K$2,FALSE),"")</f>
        <v/>
      </c>
      <c r="L28" s="51"/>
      <c r="M28" s="151">
        <v>14</v>
      </c>
      <c r="N28" s="16"/>
      <c r="O28" s="16"/>
      <c r="P28" s="16"/>
      <c r="Q28" s="16"/>
      <c r="R28" s="16"/>
      <c r="S28" s="16"/>
      <c r="T28" s="16"/>
      <c r="U28" s="16"/>
      <c r="V28" s="16"/>
      <c r="W28" s="16"/>
    </row>
    <row r="29" spans="1:23" x14ac:dyDescent="0.25">
      <c r="A29" s="158" t="str">
        <f t="shared" si="1"/>
        <v/>
      </c>
      <c r="B29" s="200" t="str">
        <f>IFERROR(IF(VLOOKUP($A29,TableHandbook[],2,FALSE)=0,"",VLOOKUP($A29,TableHandbook[],2,FALSE)),"")</f>
        <v/>
      </c>
      <c r="C29" s="200"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62" t="str">
        <f>IFERROR(VLOOKUP($A29,TableHandbook[],H$2,FALSE),"")</f>
        <v/>
      </c>
      <c r="I29" s="263" t="str">
        <f>IFERROR(VLOOKUP($A29,TableHandbook[],I$2,FALSE),"")</f>
        <v/>
      </c>
      <c r="J29" s="263" t="str">
        <f>IFERROR(VLOOKUP($A29,TableHandbook[],J$2,FALSE),"")</f>
        <v/>
      </c>
      <c r="K29" s="264" t="str">
        <f>IFERROR(VLOOKUP($A29,TableHandbook[],K$2,FALSE),"")</f>
        <v/>
      </c>
      <c r="L29" s="51"/>
      <c r="M29" s="151">
        <v>15</v>
      </c>
      <c r="N29" s="16"/>
      <c r="O29" s="16"/>
      <c r="P29" s="16"/>
      <c r="Q29" s="16"/>
      <c r="R29" s="16"/>
      <c r="S29" s="16"/>
      <c r="T29" s="16"/>
      <c r="U29" s="16"/>
      <c r="V29" s="16"/>
      <c r="W29" s="16"/>
    </row>
    <row r="30" spans="1:23" x14ac:dyDescent="0.25">
      <c r="A30" s="158" t="str">
        <f t="shared" si="1"/>
        <v/>
      </c>
      <c r="B30" s="200" t="str">
        <f>IFERROR(IF(VLOOKUP($A30,TableHandbook[],2,FALSE)=0,"",VLOOKUP($A30,TableHandbook[],2,FALSE)),"")</f>
        <v/>
      </c>
      <c r="C30" s="200"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62" t="str">
        <f>IFERROR(VLOOKUP($A30,TableHandbook[],H$2,FALSE),"")</f>
        <v/>
      </c>
      <c r="I30" s="263" t="str">
        <f>IFERROR(VLOOKUP($A30,TableHandbook[],I$2,FALSE),"")</f>
        <v/>
      </c>
      <c r="J30" s="263" t="str">
        <f>IFERROR(VLOOKUP($A30,TableHandbook[],J$2,FALSE),"")</f>
        <v/>
      </c>
      <c r="K30" s="264" t="str">
        <f>IFERROR(VLOOKUP($A30,TableHandbook[],K$2,FALSE),"")</f>
        <v/>
      </c>
      <c r="L30" s="51"/>
      <c r="M30" s="151">
        <v>16</v>
      </c>
      <c r="N30" s="16"/>
      <c r="O30" s="16"/>
      <c r="P30" s="16"/>
      <c r="Q30" s="16"/>
      <c r="R30" s="16"/>
      <c r="S30" s="16"/>
      <c r="T30" s="16"/>
      <c r="U30" s="16"/>
      <c r="V30" s="16"/>
      <c r="W30" s="16"/>
    </row>
    <row r="31" spans="1:23" x14ac:dyDescent="0.25">
      <c r="A31" s="158" t="str">
        <f t="shared" si="1"/>
        <v/>
      </c>
      <c r="B31" s="200" t="str">
        <f>IFERROR(IF(VLOOKUP($A31,TableHandbook[],2,FALSE)=0,"",VLOOKUP($A31,TableHandbook[],2,FALSE)),"")</f>
        <v/>
      </c>
      <c r="C31" s="200"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57" t="str">
        <f>IFERROR(VLOOKUP($A31,TableHandbook[],H$2,FALSE),"")</f>
        <v/>
      </c>
      <c r="I31" s="258" t="str">
        <f>IFERROR(VLOOKUP($A31,TableHandbook[],I$2,FALSE),"")</f>
        <v/>
      </c>
      <c r="J31" s="258" t="str">
        <f>IFERROR(VLOOKUP($A31,TableHandbook[],J$2,FALSE),"")</f>
        <v/>
      </c>
      <c r="K31" s="265" t="str">
        <f>IFERROR(VLOOKUP($A31,TableHandbook[],K$2,FALSE),"")</f>
        <v/>
      </c>
      <c r="L31" s="51"/>
      <c r="M31" s="151">
        <v>17</v>
      </c>
      <c r="N31" s="16"/>
      <c r="O31" s="16"/>
      <c r="P31" s="16"/>
      <c r="Q31" s="16"/>
      <c r="R31" s="16"/>
      <c r="S31" s="16"/>
      <c r="T31" s="16"/>
      <c r="U31" s="16"/>
      <c r="V31" s="16"/>
      <c r="W31" s="16"/>
    </row>
    <row r="32" spans="1:23" x14ac:dyDescent="0.25">
      <c r="A32" s="158" t="str">
        <f t="shared" si="1"/>
        <v/>
      </c>
      <c r="B32" s="200" t="str">
        <f>IFERROR(IF(VLOOKUP($A32,TableHandbook[],2,FALSE)=0,"",VLOOKUP($A32,TableHandbook[],2,FALSE)),"")</f>
        <v/>
      </c>
      <c r="C32" s="200"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57" t="str">
        <f>IFERROR(VLOOKUP($A32,TableHandbook[],H$2,FALSE),"")</f>
        <v/>
      </c>
      <c r="I32" s="258" t="str">
        <f>IFERROR(VLOOKUP($A32,TableHandbook[],I$2,FALSE),"")</f>
        <v/>
      </c>
      <c r="J32" s="258" t="str">
        <f>IFERROR(VLOOKUP($A32,TableHandbook[],J$2,FALSE),"")</f>
        <v/>
      </c>
      <c r="K32" s="265" t="str">
        <f>IFERROR(VLOOKUP($A32,TableHandbook[],K$2,FALSE),"")</f>
        <v/>
      </c>
      <c r="L32" s="51"/>
      <c r="M32" s="151">
        <v>18</v>
      </c>
      <c r="N32" s="16"/>
      <c r="O32" s="16"/>
      <c r="P32" s="16"/>
      <c r="Q32" s="16"/>
      <c r="R32" s="16"/>
      <c r="S32" s="16"/>
      <c r="T32" s="16"/>
      <c r="U32" s="16"/>
      <c r="V32" s="16"/>
      <c r="W32" s="16"/>
    </row>
    <row r="33" spans="1:23" ht="15" customHeight="1" x14ac:dyDescent="0.25">
      <c r="A33" s="175"/>
      <c r="B33" s="176"/>
      <c r="C33" s="177"/>
      <c r="D33" s="177"/>
      <c r="E33" s="178"/>
      <c r="F33" s="179"/>
      <c r="G33" s="179"/>
      <c r="H33" s="159"/>
      <c r="I33" s="159"/>
      <c r="J33" s="159"/>
      <c r="K33" s="159"/>
      <c r="L33" s="160"/>
      <c r="M33" s="151"/>
      <c r="N33" s="16"/>
      <c r="O33" s="16"/>
      <c r="P33" s="16"/>
      <c r="Q33" s="16"/>
      <c r="R33" s="16"/>
      <c r="S33" s="16"/>
      <c r="T33" s="16"/>
      <c r="U33" s="16"/>
      <c r="V33" s="16"/>
      <c r="W33" s="16"/>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3"/>
      <c r="B2" s="153">
        <v>2</v>
      </c>
      <c r="C2" s="153">
        <v>3</v>
      </c>
      <c r="D2" s="153">
        <v>4</v>
      </c>
      <c r="E2" s="153"/>
      <c r="F2" s="153">
        <v>6</v>
      </c>
      <c r="G2" s="153">
        <v>5</v>
      </c>
      <c r="H2" s="153">
        <v>7</v>
      </c>
      <c r="I2" s="153">
        <v>8</v>
      </c>
      <c r="J2" s="153">
        <v>9</v>
      </c>
      <c r="K2" s="153">
        <v>10</v>
      </c>
      <c r="L2" s="18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202" t="s">
        <v>42</v>
      </c>
      <c r="E5" s="11"/>
      <c r="F5" s="126" t="s">
        <v>12</v>
      </c>
      <c r="G5" s="11" t="str">
        <f>IFERROR(CONCATENATE(VLOOKUP(D5,TableCourses[],2,FALSE)," ",VLOOKUP(D5,TableCourses[],3,FALSE)),"")</f>
        <v>OM-APLING v.1</v>
      </c>
      <c r="H5" s="11"/>
      <c r="I5" s="11"/>
      <c r="J5" s="11"/>
      <c r="K5" s="11"/>
      <c r="L5" s="210"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200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55" t="s">
        <v>25</v>
      </c>
      <c r="I8" s="256" t="s">
        <v>26</v>
      </c>
      <c r="J8" s="256" t="s">
        <v>27</v>
      </c>
      <c r="K8" s="256"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57" t="str">
        <f>IFERROR(VLOOKUP($A9,TableHandbook[],H$2,FALSE),"")</f>
        <v/>
      </c>
      <c r="I9" s="258" t="str">
        <f>IFERROR(VLOOKUP($A9,TableHandbook[],I$2,FALSE),"")</f>
        <v/>
      </c>
      <c r="J9" s="258" t="str">
        <f>IFERROR(VLOOKUP($A9,TableHandbook[],J$2,FALSE),"")</f>
        <v/>
      </c>
      <c r="K9" s="258" t="str">
        <f>IFERROR(VLOOKUP($A9,TableHandbook[],K$2,FALSE),"")</f>
        <v/>
      </c>
      <c r="L9" s="58"/>
      <c r="M9" s="151">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151">
        <v>3</v>
      </c>
      <c r="N10" s="20"/>
      <c r="O10" s="20"/>
      <c r="P10" s="21"/>
      <c r="Q10" s="21"/>
      <c r="R10" s="21"/>
      <c r="S10" s="21"/>
      <c r="T10" s="21"/>
      <c r="U10" s="21"/>
      <c r="V10" s="21"/>
      <c r="W10" s="21"/>
    </row>
    <row r="11" spans="1:23" s="22" customFormat="1" ht="4.5" customHeight="1" x14ac:dyDescent="0.15">
      <c r="A11" s="191"/>
      <c r="B11" s="192"/>
      <c r="C11" s="192"/>
      <c r="D11" s="193"/>
      <c r="E11" s="192"/>
      <c r="F11" s="194"/>
      <c r="G11" s="192"/>
      <c r="H11" s="259"/>
      <c r="I11" s="260"/>
      <c r="J11" s="260"/>
      <c r="K11" s="260"/>
      <c r="L11" s="197"/>
      <c r="M11" s="151"/>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57" t="str">
        <f>IFERROR(VLOOKUP($A12,TableHandbook[],H$2,FALSE),"")</f>
        <v/>
      </c>
      <c r="I12" s="258" t="str">
        <f>IFERROR(VLOOKUP($A12,TableHandbook[],I$2,FALSE),"")</f>
        <v/>
      </c>
      <c r="J12" s="258" t="str">
        <f>IFERROR(VLOOKUP($A12,TableHandbook[],J$2,FALSE),"")</f>
        <v/>
      </c>
      <c r="K12" s="258" t="str">
        <f>IFERROR(VLOOKUP($A12,TableHandbook[],K$2,FALSE),"")</f>
        <v/>
      </c>
      <c r="L12" s="59"/>
      <c r="M12" s="151">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8"/>
      <c r="M13" s="151">
        <v>5</v>
      </c>
      <c r="N13" s="20"/>
      <c r="O13" s="20"/>
      <c r="P13" s="21"/>
      <c r="Q13" s="21"/>
      <c r="R13" s="21"/>
      <c r="S13" s="21"/>
      <c r="T13" s="21"/>
      <c r="U13" s="21"/>
      <c r="V13" s="21"/>
      <c r="W13" s="21"/>
    </row>
    <row r="14" spans="1:23" s="22" customFormat="1" ht="4.5" customHeight="1" x14ac:dyDescent="0.15">
      <c r="A14" s="191"/>
      <c r="B14" s="192"/>
      <c r="C14" s="192"/>
      <c r="D14" s="193"/>
      <c r="E14" s="192"/>
      <c r="F14" s="194"/>
      <c r="G14" s="192"/>
      <c r="H14" s="259"/>
      <c r="I14" s="260"/>
      <c r="J14" s="260"/>
      <c r="K14" s="260"/>
      <c r="L14" s="197"/>
      <c r="M14" s="151"/>
      <c r="N14" s="20"/>
      <c r="O14" s="20"/>
      <c r="P14" s="20"/>
      <c r="Q14" s="21"/>
      <c r="R14" s="21"/>
      <c r="S14" s="21"/>
      <c r="T14" s="21"/>
      <c r="U14" s="21"/>
      <c r="V14" s="21"/>
      <c r="W14" s="21"/>
    </row>
    <row r="15" spans="1:23" s="22" customFormat="1" ht="21" customHeight="1" x14ac:dyDescent="0.15">
      <c r="A15" s="56"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7"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62" t="str">
        <f>IFERROR(VLOOKUP($A15,TableHandbook[],H$2,FALSE),"")</f>
        <v/>
      </c>
      <c r="I15" s="263" t="str">
        <f>IFERROR(VLOOKUP($A15,TableHandbook[],I$2,FALSE),"")</f>
        <v/>
      </c>
      <c r="J15" s="263" t="str">
        <f>IFERROR(VLOOKUP($A15,TableHandbook[],J$2,FALSE),"")</f>
        <v/>
      </c>
      <c r="K15" s="263" t="str">
        <f>IFERROR(VLOOKUP($A15,TableHandbook[],K$2,FALSE),"")</f>
        <v/>
      </c>
      <c r="L15" s="59"/>
      <c r="M15" s="151">
        <v>6</v>
      </c>
      <c r="N15" s="20"/>
      <c r="O15" s="20"/>
      <c r="P15" s="21"/>
      <c r="Q15" s="21"/>
      <c r="R15" s="21"/>
      <c r="S15" s="21"/>
      <c r="T15" s="21"/>
      <c r="U15" s="21"/>
      <c r="V15" s="21"/>
      <c r="W15" s="21"/>
    </row>
    <row r="16" spans="1:23" s="31" customFormat="1" ht="21" customHeight="1" x14ac:dyDescent="0.15">
      <c r="A16" s="56"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62" t="str">
        <f>IFERROR(VLOOKUP($A16,TableHandbook[],H$2,FALSE),"")</f>
        <v/>
      </c>
      <c r="I16" s="263" t="str">
        <f>IFERROR(VLOOKUP($A16,TableHandbook[],I$2,FALSE),"")</f>
        <v/>
      </c>
      <c r="J16" s="263" t="str">
        <f>IFERROR(VLOOKUP($A16,TableHandbook[],J$2,FALSE),"")</f>
        <v/>
      </c>
      <c r="K16" s="263" t="str">
        <f>IFERROR(VLOOKUP($A16,TableHandbook[],K$2,FALSE),"")</f>
        <v/>
      </c>
      <c r="L16" s="59"/>
      <c r="M16" s="151">
        <v>7</v>
      </c>
      <c r="N16" s="29"/>
      <c r="O16" s="29"/>
      <c r="P16" s="30"/>
      <c r="Q16" s="30"/>
      <c r="R16" s="30"/>
      <c r="S16" s="30"/>
      <c r="T16" s="30"/>
      <c r="U16" s="30"/>
      <c r="V16" s="30"/>
      <c r="W16" s="30"/>
    </row>
    <row r="17" spans="1:23" s="22" customFormat="1" ht="4.5" customHeight="1" x14ac:dyDescent="0.15">
      <c r="A17" s="191"/>
      <c r="B17" s="192"/>
      <c r="C17" s="192"/>
      <c r="D17" s="193"/>
      <c r="E17" s="192"/>
      <c r="F17" s="194"/>
      <c r="G17" s="192"/>
      <c r="H17" s="259"/>
      <c r="I17" s="260"/>
      <c r="J17" s="260"/>
      <c r="K17" s="260"/>
      <c r="L17" s="197"/>
      <c r="M17" s="151"/>
      <c r="N17" s="20"/>
      <c r="O17" s="20"/>
      <c r="P17" s="20"/>
      <c r="Q17" s="21"/>
      <c r="R17" s="21"/>
      <c r="S17" s="21"/>
      <c r="T17" s="21"/>
      <c r="U17" s="21"/>
      <c r="V17" s="21"/>
      <c r="W17" s="21"/>
    </row>
    <row r="18" spans="1:23" s="31" customFormat="1" ht="21" customHeight="1" x14ac:dyDescent="0.15">
      <c r="A18" s="56"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62" t="str">
        <f>IFERROR(VLOOKUP($A18,TableHandbook[],H$2,FALSE),"")</f>
        <v/>
      </c>
      <c r="I18" s="263" t="str">
        <f>IFERROR(VLOOKUP($A18,TableHandbook[],I$2,FALSE),"")</f>
        <v/>
      </c>
      <c r="J18" s="263" t="str">
        <f>IFERROR(VLOOKUP($A18,TableHandbook[],J$2,FALSE),"")</f>
        <v/>
      </c>
      <c r="K18" s="263" t="str">
        <f>IFERROR(VLOOKUP($A18,TableHandbook[],K$2,FALSE),"")</f>
        <v/>
      </c>
      <c r="L18" s="59"/>
      <c r="M18" s="151">
        <v>8</v>
      </c>
      <c r="N18" s="29"/>
      <c r="O18" s="29"/>
      <c r="P18" s="30"/>
      <c r="Q18" s="30"/>
      <c r="R18" s="30"/>
      <c r="S18" s="30"/>
      <c r="T18" s="30"/>
      <c r="U18" s="30"/>
      <c r="V18" s="30"/>
      <c r="W18" s="30"/>
    </row>
    <row r="19" spans="1:23" s="31" customFormat="1" ht="21" customHeight="1" x14ac:dyDescent="0.15">
      <c r="A19" s="56"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5"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62" t="str">
        <f>IFERROR(VLOOKUP($A19,TableHandbook[],H$2,FALSE),"")</f>
        <v/>
      </c>
      <c r="I19" s="263" t="str">
        <f>IFERROR(VLOOKUP($A19,TableHandbook[],I$2,FALSE),"")</f>
        <v/>
      </c>
      <c r="J19" s="263" t="str">
        <f>IFERROR(VLOOKUP($A19,TableHandbook[],J$2,FALSE),"")</f>
        <v/>
      </c>
      <c r="K19" s="263" t="str">
        <f>IFERROR(VLOOKUP($A19,TableHandbook[],K$2,FALSE),"")</f>
        <v/>
      </c>
      <c r="L19" s="59"/>
      <c r="M19" s="151">
        <v>9</v>
      </c>
      <c r="N19" s="29"/>
      <c r="O19" s="29"/>
      <c r="P19" s="30"/>
      <c r="Q19" s="30"/>
      <c r="R19" s="30"/>
      <c r="S19" s="30"/>
      <c r="T19" s="30"/>
      <c r="U19" s="30"/>
      <c r="V19" s="30"/>
      <c r="W19" s="30"/>
    </row>
    <row r="20" spans="1:23" ht="15" customHeight="1" x14ac:dyDescent="0.25">
      <c r="A20" s="175"/>
      <c r="B20" s="176"/>
      <c r="C20" s="177"/>
      <c r="D20" s="177"/>
      <c r="E20" s="178"/>
      <c r="F20" s="179"/>
      <c r="G20" s="179"/>
      <c r="H20" s="159"/>
      <c r="I20" s="159"/>
      <c r="J20" s="159"/>
      <c r="K20" s="159"/>
      <c r="L20" s="160"/>
      <c r="M20" s="151"/>
      <c r="N20" s="16"/>
      <c r="O20" s="16"/>
      <c r="P20" s="16"/>
      <c r="Q20" s="16"/>
      <c r="R20" s="16"/>
      <c r="S20" s="16"/>
      <c r="T20" s="16"/>
      <c r="U20" s="16"/>
      <c r="V20" s="16"/>
      <c r="W20" s="16"/>
    </row>
    <row r="21" spans="1:23" s="16" customFormat="1" ht="21" customHeight="1"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3"/>
      <c r="B2" s="153">
        <v>2</v>
      </c>
      <c r="C2" s="153">
        <v>3</v>
      </c>
      <c r="D2" s="153">
        <v>4</v>
      </c>
      <c r="E2" s="153"/>
      <c r="F2" s="153">
        <v>6</v>
      </c>
      <c r="G2" s="153">
        <v>5</v>
      </c>
      <c r="H2" s="153">
        <v>7</v>
      </c>
      <c r="I2" s="153">
        <v>8</v>
      </c>
      <c r="J2" s="153">
        <v>9</v>
      </c>
      <c r="K2" s="153">
        <v>10</v>
      </c>
      <c r="L2" s="18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139" t="s">
        <v>43</v>
      </c>
      <c r="E5" s="11"/>
      <c r="F5" s="126" t="s">
        <v>12</v>
      </c>
      <c r="G5" s="11" t="str">
        <f>IFERROR(CONCATENATE(VLOOKUP(D5,TableCourses[],2,FALSE)," ",VLOOKUP(D5,TableCourses[],3,FALSE)),"")</f>
        <v>OC-TESOL v.2</v>
      </c>
      <c r="H5" s="11"/>
      <c r="I5" s="11"/>
      <c r="J5" s="11"/>
      <c r="K5" s="11"/>
      <c r="L5" s="210"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55" t="s">
        <v>25</v>
      </c>
      <c r="I8" s="256" t="s">
        <v>26</v>
      </c>
      <c r="J8" s="256" t="s">
        <v>27</v>
      </c>
      <c r="K8" s="256"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57" t="str">
        <f>IFERROR(VLOOKUP($A9,TableHandbook[],H$2,FALSE),"")</f>
        <v/>
      </c>
      <c r="I9" s="258" t="str">
        <f>IFERROR(VLOOKUP($A9,TableHandbook[],I$2,FALSE),"")</f>
        <v/>
      </c>
      <c r="J9" s="258" t="str">
        <f>IFERROR(VLOOKUP($A9,TableHandbook[],J$2,FALSE),"")</f>
        <v/>
      </c>
      <c r="K9" s="258" t="str">
        <f>IFERROR(VLOOKUP($A9,TableHandbook[],K$2,FALSE),"")</f>
        <v/>
      </c>
      <c r="L9" s="58"/>
      <c r="M9" s="151">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151">
        <v>3</v>
      </c>
      <c r="N10" s="20"/>
      <c r="O10" s="20"/>
      <c r="P10" s="21"/>
      <c r="Q10" s="21"/>
      <c r="R10" s="21"/>
      <c r="S10" s="21"/>
      <c r="T10" s="21"/>
      <c r="U10" s="21"/>
      <c r="V10" s="21"/>
      <c r="W10" s="21"/>
    </row>
    <row r="11" spans="1:23" s="22" customFormat="1" ht="4.5" customHeight="1" x14ac:dyDescent="0.15">
      <c r="A11" s="191"/>
      <c r="B11" s="192"/>
      <c r="C11" s="192"/>
      <c r="D11" s="193"/>
      <c r="E11" s="192"/>
      <c r="F11" s="194"/>
      <c r="G11" s="192"/>
      <c r="H11" s="259"/>
      <c r="I11" s="260"/>
      <c r="J11" s="260"/>
      <c r="K11" s="260"/>
      <c r="L11" s="197"/>
      <c r="M11" s="151"/>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57" t="str">
        <f>IFERROR(VLOOKUP($A12,TableHandbook[],H$2,FALSE),"")</f>
        <v/>
      </c>
      <c r="I12" s="258" t="str">
        <f>IFERROR(VLOOKUP($A12,TableHandbook[],I$2,FALSE),"")</f>
        <v/>
      </c>
      <c r="J12" s="258" t="str">
        <f>IFERROR(VLOOKUP($A12,TableHandbook[],J$2,FALSE),"")</f>
        <v/>
      </c>
      <c r="K12" s="258" t="str">
        <f>IFERROR(VLOOKUP($A12,TableHandbook[],K$2,FALSE),"")</f>
        <v/>
      </c>
      <c r="L12" s="59"/>
      <c r="M12" s="151">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8"/>
      <c r="M13" s="151">
        <v>5</v>
      </c>
      <c r="N13" s="20"/>
      <c r="O13" s="20"/>
      <c r="P13" s="21"/>
      <c r="Q13" s="21"/>
      <c r="R13" s="21"/>
      <c r="S13" s="21"/>
      <c r="T13" s="21"/>
      <c r="U13" s="21"/>
      <c r="V13" s="21"/>
      <c r="W13" s="21"/>
    </row>
    <row r="14" spans="1:23" s="22" customFormat="1" ht="15" customHeight="1" x14ac:dyDescent="0.15">
      <c r="A14" s="159"/>
      <c r="B14" s="160"/>
      <c r="C14" s="160"/>
      <c r="D14" s="161"/>
      <c r="E14" s="160"/>
      <c r="F14" s="162"/>
      <c r="G14" s="159"/>
      <c r="H14" s="159"/>
      <c r="I14" s="159"/>
      <c r="J14" s="159"/>
      <c r="K14" s="159"/>
      <c r="L14" s="163"/>
      <c r="M14" s="151"/>
      <c r="N14" s="20"/>
      <c r="O14" s="20"/>
      <c r="P14" s="21"/>
      <c r="Q14" s="21"/>
      <c r="R14" s="21"/>
      <c r="S14" s="21"/>
      <c r="T14" s="21"/>
      <c r="U14" s="21"/>
      <c r="V14" s="21"/>
      <c r="W14" s="21"/>
    </row>
    <row r="15" spans="1:23" s="42" customFormat="1" ht="17.25" x14ac:dyDescent="0.25">
      <c r="A15" s="180" t="s">
        <v>44</v>
      </c>
      <c r="B15" s="97"/>
      <c r="C15" s="97"/>
      <c r="D15" s="98"/>
      <c r="E15" s="99"/>
      <c r="F15" s="99"/>
      <c r="G15" s="99"/>
      <c r="H15" s="100" t="str">
        <f>H7</f>
        <v>2025 Availabilities</v>
      </c>
      <c r="I15" s="101"/>
      <c r="J15" s="102"/>
      <c r="K15" s="103"/>
      <c r="L15" s="104"/>
      <c r="M15" s="174"/>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55" t="str">
        <f>H8</f>
        <v>SP1</v>
      </c>
      <c r="I16" s="256" t="str">
        <f t="shared" ref="I16:L16" si="0">I8</f>
        <v>SP2</v>
      </c>
      <c r="J16" s="256" t="str">
        <f t="shared" si="0"/>
        <v>SP3</v>
      </c>
      <c r="K16" s="261" t="str">
        <f t="shared" si="0"/>
        <v>SP4</v>
      </c>
      <c r="L16" s="113" t="str">
        <f t="shared" si="0"/>
        <v>Notes / Progress</v>
      </c>
      <c r="M16" s="151"/>
      <c r="N16" s="16"/>
      <c r="O16" s="16"/>
      <c r="P16" s="16"/>
      <c r="Q16" s="16"/>
      <c r="R16" s="16"/>
      <c r="S16" s="16"/>
      <c r="T16" s="16"/>
      <c r="U16" s="16"/>
      <c r="V16" s="16"/>
      <c r="W16" s="16"/>
    </row>
    <row r="17" spans="1:23" x14ac:dyDescent="0.25">
      <c r="A17" s="158" t="str">
        <f>IFERROR(IF(HLOOKUP($L$5,RangeUnitsetsTESOL,M17,FALSE)=0,"",HLOOKUP($L$5,RangeUnitsetsTESOL,M17,FALSE)),"")</f>
        <v/>
      </c>
      <c r="B17" s="43" t="str">
        <f>IFERROR(IF(VLOOKUP($A17,TableHandbook[],2,FALSE)=0,"",VLOOKUP($A17,TableHandbook[],2,FALSE)),"")</f>
        <v/>
      </c>
      <c r="C17" s="200"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62" t="str">
        <f>IFERROR(VLOOKUP($A17,TableHandbook[],H$2,FALSE),"")</f>
        <v/>
      </c>
      <c r="I17" s="263" t="str">
        <f>IFERROR(VLOOKUP($A17,TableHandbook[],I$2,FALSE),"")</f>
        <v/>
      </c>
      <c r="J17" s="263" t="str">
        <f>IFERROR(VLOOKUP($A17,TableHandbook[],J$2,FALSE),"")</f>
        <v/>
      </c>
      <c r="K17" s="264" t="str">
        <f>IFERROR(VLOOKUP($A17,TableHandbook[],K$2,FALSE),"")</f>
        <v/>
      </c>
      <c r="L17" s="51"/>
      <c r="M17" s="151">
        <v>10</v>
      </c>
      <c r="N17" s="16"/>
      <c r="O17" s="16"/>
      <c r="P17" s="16"/>
      <c r="Q17" s="16"/>
      <c r="R17" s="16"/>
      <c r="S17" s="16"/>
      <c r="T17" s="16"/>
      <c r="U17" s="16"/>
      <c r="V17" s="16"/>
      <c r="W17" s="16"/>
    </row>
    <row r="18" spans="1:23" x14ac:dyDescent="0.25">
      <c r="A18" s="158" t="str">
        <f>IFERROR(IF(HLOOKUP($L$5,RangeUnitsetsTESOL,M18,FALSE)=0,"",HLOOKUP($L$5,RangeUnitsetsTESOL,M18,FALSE)),"")</f>
        <v/>
      </c>
      <c r="B18" s="43" t="str">
        <f>IFERROR(IF(VLOOKUP($A18,TableHandbook[],2,FALSE)=0,"",VLOOKUP($A18,TableHandbook[],2,FALSE)),"")</f>
        <v/>
      </c>
      <c r="C18" s="200"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57" t="str">
        <f>IFERROR(VLOOKUP($A18,TableHandbook[],H$2,FALSE),"")</f>
        <v/>
      </c>
      <c r="I18" s="258" t="str">
        <f>IFERROR(VLOOKUP($A18,TableHandbook[],I$2,FALSE),"")</f>
        <v/>
      </c>
      <c r="J18" s="258" t="str">
        <f>IFERROR(VLOOKUP($A18,TableHandbook[],J$2,FALSE),"")</f>
        <v/>
      </c>
      <c r="K18" s="265" t="str">
        <f>IFERROR(VLOOKUP($A18,TableHandbook[],K$2,FALSE),"")</f>
        <v/>
      </c>
      <c r="L18" s="51"/>
      <c r="M18" s="151">
        <v>11</v>
      </c>
      <c r="N18" s="16"/>
      <c r="O18" s="16"/>
      <c r="P18" s="16"/>
      <c r="Q18" s="16"/>
      <c r="R18" s="16"/>
      <c r="S18" s="16"/>
      <c r="T18" s="16"/>
      <c r="U18" s="16"/>
      <c r="V18" s="16"/>
      <c r="W18" s="16"/>
    </row>
    <row r="19" spans="1:23" x14ac:dyDescent="0.25">
      <c r="A19" s="158" t="str">
        <f>IFERROR(IF(HLOOKUP($L$5,RangeUnitsetsTESOL,M19,FALSE)=0,"",HLOOKUP($L$5,RangeUnitsetsTESOL,M19,FALSE)),"")</f>
        <v/>
      </c>
      <c r="B19" s="43" t="str">
        <f>IFERROR(IF(VLOOKUP($A19,TableHandbook[],2,FALSE)=0,"",VLOOKUP($A19,TableHandbook[],2,FALSE)),"")</f>
        <v/>
      </c>
      <c r="C19" s="200"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57" t="str">
        <f>IFERROR(VLOOKUP($A19,TableHandbook[],H$2,FALSE),"")</f>
        <v/>
      </c>
      <c r="I19" s="258" t="str">
        <f>IFERROR(VLOOKUP($A19,TableHandbook[],I$2,FALSE),"")</f>
        <v/>
      </c>
      <c r="J19" s="258" t="str">
        <f>IFERROR(VLOOKUP($A19,TableHandbook[],J$2,FALSE),"")</f>
        <v/>
      </c>
      <c r="K19" s="265" t="str">
        <f>IFERROR(VLOOKUP($A19,TableHandbook[],K$2,FALSE),"")</f>
        <v/>
      </c>
      <c r="L19" s="51"/>
      <c r="M19" s="151">
        <v>12</v>
      </c>
      <c r="N19" s="16"/>
      <c r="O19" s="16"/>
      <c r="P19" s="16"/>
      <c r="Q19" s="16"/>
      <c r="R19" s="16"/>
      <c r="S19" s="16"/>
      <c r="T19" s="16"/>
      <c r="U19" s="16"/>
      <c r="V19" s="16"/>
      <c r="W19" s="16"/>
    </row>
    <row r="20" spans="1:23" ht="15" customHeight="1" x14ac:dyDescent="0.25">
      <c r="A20" s="175"/>
      <c r="B20" s="176"/>
      <c r="C20" s="177"/>
      <c r="D20" s="177"/>
      <c r="E20" s="178"/>
      <c r="F20" s="179"/>
      <c r="G20" s="179"/>
      <c r="H20" s="159"/>
      <c r="I20" s="159"/>
      <c r="J20" s="159"/>
      <c r="K20" s="159"/>
      <c r="L20" s="160"/>
      <c r="M20" s="151"/>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3"/>
      <c r="B2" s="153">
        <v>2</v>
      </c>
      <c r="C2" s="153">
        <v>3</v>
      </c>
      <c r="D2" s="153">
        <v>4</v>
      </c>
      <c r="E2" s="153"/>
      <c r="F2" s="153">
        <v>6</v>
      </c>
      <c r="G2" s="153">
        <v>5</v>
      </c>
      <c r="H2" s="153">
        <v>7</v>
      </c>
      <c r="I2" s="153">
        <v>8</v>
      </c>
      <c r="J2" s="153">
        <v>9</v>
      </c>
      <c r="K2" s="153">
        <v>10</v>
      </c>
      <c r="L2" s="18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202" t="s">
        <v>45</v>
      </c>
      <c r="E5" s="11"/>
      <c r="F5" s="126" t="s">
        <v>12</v>
      </c>
      <c r="G5" s="11" t="str">
        <f>IFERROR(CONCATENATE(VLOOKUP(D5,TableCourses[],2,FALSE)," ",VLOOKUP(D5,TableCourses[],3,FALSE)),"")</f>
        <v>OC-EDUC v.1</v>
      </c>
      <c r="H5" s="11"/>
      <c r="I5" s="11"/>
      <c r="J5" s="11"/>
      <c r="K5" s="11"/>
      <c r="L5" s="272"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55" t="s">
        <v>25</v>
      </c>
      <c r="I8" s="256" t="s">
        <v>26</v>
      </c>
      <c r="J8" s="256" t="s">
        <v>27</v>
      </c>
      <c r="K8" s="256" t="s">
        <v>28</v>
      </c>
      <c r="L8" s="113" t="s">
        <v>29</v>
      </c>
      <c r="M8" s="17"/>
      <c r="N8" s="17"/>
      <c r="O8" s="17"/>
      <c r="P8" s="18"/>
      <c r="Q8" s="18"/>
      <c r="R8" s="18"/>
      <c r="S8" s="18"/>
      <c r="T8" s="18"/>
      <c r="U8" s="18"/>
      <c r="V8" s="18"/>
      <c r="W8" s="18"/>
    </row>
    <row r="9" spans="1:23" s="22" customFormat="1" ht="21" customHeight="1" x14ac:dyDescent="0.15">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57" t="str">
        <f>IFERROR(VLOOKUP($A9,TableHandbook[],H$2,FALSE),"")</f>
        <v/>
      </c>
      <c r="I9" s="258" t="str">
        <f>IFERROR(VLOOKUP($A9,TableHandbook[],I$2,FALSE),"")</f>
        <v/>
      </c>
      <c r="J9" s="258" t="str">
        <f>IFERROR(VLOOKUP($A9,TableHandbook[],J$2,FALSE),"")</f>
        <v/>
      </c>
      <c r="K9" s="258" t="str">
        <f>IFERROR(VLOOKUP($A9,TableHandbook[],K$2,FALSE),"")</f>
        <v/>
      </c>
      <c r="L9" s="58"/>
      <c r="M9" s="151">
        <v>2</v>
      </c>
      <c r="N9" s="20"/>
      <c r="O9" s="20"/>
      <c r="P9" s="21"/>
      <c r="Q9" s="21"/>
      <c r="R9" s="21"/>
      <c r="S9" s="21"/>
      <c r="T9" s="21"/>
      <c r="U9" s="21"/>
      <c r="V9" s="21"/>
      <c r="W9" s="21"/>
    </row>
    <row r="10" spans="1:23" s="22" customFormat="1" ht="21" customHeight="1" x14ac:dyDescent="0.15">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151">
        <v>3</v>
      </c>
      <c r="N10" s="20"/>
      <c r="O10" s="20"/>
      <c r="P10" s="21"/>
      <c r="Q10" s="21"/>
      <c r="R10" s="21"/>
      <c r="S10" s="21"/>
      <c r="T10" s="21"/>
      <c r="U10" s="21"/>
      <c r="V10" s="21"/>
      <c r="W10" s="21"/>
    </row>
    <row r="11" spans="1:23" s="22" customFormat="1" ht="4.5" customHeight="1" x14ac:dyDescent="0.15">
      <c r="A11" s="191"/>
      <c r="B11" s="192"/>
      <c r="C11" s="192"/>
      <c r="D11" s="193"/>
      <c r="E11" s="192"/>
      <c r="F11" s="194"/>
      <c r="G11" s="192"/>
      <c r="H11" s="259"/>
      <c r="I11" s="260"/>
      <c r="J11" s="260"/>
      <c r="K11" s="260"/>
      <c r="L11" s="197"/>
      <c r="M11" s="151"/>
      <c r="N11" s="20"/>
      <c r="O11" s="20"/>
      <c r="P11" s="20"/>
      <c r="Q11" s="21"/>
      <c r="R11" s="21"/>
      <c r="S11" s="21"/>
      <c r="T11" s="21"/>
      <c r="U11" s="21"/>
      <c r="V11" s="21"/>
      <c r="W11" s="21"/>
    </row>
    <row r="12" spans="1:23" s="22" customFormat="1" ht="21" customHeight="1" x14ac:dyDescent="0.15">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57" t="str">
        <f>IFERROR(VLOOKUP($A12,TableHandbook[],H$2,FALSE),"")</f>
        <v/>
      </c>
      <c r="I12" s="258" t="str">
        <f>IFERROR(VLOOKUP($A12,TableHandbook[],I$2,FALSE),"")</f>
        <v/>
      </c>
      <c r="J12" s="258" t="str">
        <f>IFERROR(VLOOKUP($A12,TableHandbook[],J$2,FALSE),"")</f>
        <v/>
      </c>
      <c r="K12" s="258" t="str">
        <f>IFERROR(VLOOKUP($A12,TableHandbook[],K$2,FALSE),"")</f>
        <v/>
      </c>
      <c r="L12" s="59"/>
      <c r="M12" s="151">
        <v>4</v>
      </c>
      <c r="N12" s="20"/>
      <c r="O12" s="20"/>
      <c r="P12" s="21"/>
      <c r="Q12" s="21"/>
      <c r="R12" s="21"/>
      <c r="S12" s="21"/>
      <c r="T12" s="21"/>
      <c r="U12" s="21"/>
      <c r="V12" s="21"/>
      <c r="W12" s="21"/>
    </row>
    <row r="13" spans="1:23" s="22" customFormat="1" ht="21" customHeight="1" x14ac:dyDescent="0.15">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8"/>
      <c r="M13" s="151">
        <v>5</v>
      </c>
      <c r="N13" s="20"/>
      <c r="O13" s="20"/>
      <c r="P13" s="21"/>
      <c r="Q13" s="21"/>
      <c r="R13" s="21"/>
      <c r="S13" s="21"/>
      <c r="T13" s="21"/>
      <c r="U13" s="21"/>
      <c r="V13" s="21"/>
      <c r="W13" s="21"/>
    </row>
    <row r="14" spans="1:23" s="22" customFormat="1" ht="15" customHeight="1" x14ac:dyDescent="0.15">
      <c r="A14" s="159"/>
      <c r="B14" s="160"/>
      <c r="C14" s="160"/>
      <c r="D14" s="161"/>
      <c r="E14" s="160"/>
      <c r="F14" s="162"/>
      <c r="G14" s="159"/>
      <c r="H14" s="159"/>
      <c r="I14" s="159"/>
      <c r="J14" s="159"/>
      <c r="K14" s="159"/>
      <c r="L14" s="163"/>
      <c r="M14" s="151"/>
      <c r="N14" s="20"/>
      <c r="O14" s="20"/>
      <c r="P14" s="21"/>
      <c r="Q14" s="21"/>
      <c r="R14" s="21"/>
      <c r="S14" s="21"/>
      <c r="T14" s="21"/>
      <c r="U14" s="21"/>
      <c r="V14" s="21"/>
      <c r="W14" s="21"/>
    </row>
    <row r="15" spans="1:23" s="42" customFormat="1" ht="17.25" x14ac:dyDescent="0.25">
      <c r="A15" s="180" t="s">
        <v>46</v>
      </c>
      <c r="B15" s="97"/>
      <c r="C15" s="97"/>
      <c r="D15" s="98"/>
      <c r="E15" s="99"/>
      <c r="F15" s="99"/>
      <c r="G15" s="99"/>
      <c r="H15" s="100" t="str">
        <f>H7</f>
        <v>2025 Availabilities</v>
      </c>
      <c r="I15" s="101"/>
      <c r="J15" s="102"/>
      <c r="K15" s="103"/>
      <c r="L15" s="104"/>
      <c r="M15" s="174"/>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55" t="str">
        <f>H8</f>
        <v>SP1</v>
      </c>
      <c r="I16" s="256" t="str">
        <f t="shared" ref="I16:L16" si="0">I8</f>
        <v>SP2</v>
      </c>
      <c r="J16" s="256" t="str">
        <f t="shared" si="0"/>
        <v>SP3</v>
      </c>
      <c r="K16" s="261" t="str">
        <f t="shared" si="0"/>
        <v>SP4</v>
      </c>
      <c r="L16" s="113" t="str">
        <f t="shared" si="0"/>
        <v>Notes / Progress</v>
      </c>
      <c r="M16" s="151"/>
      <c r="N16" s="16"/>
      <c r="O16" s="16"/>
      <c r="P16" s="16"/>
      <c r="Q16" s="16"/>
      <c r="R16" s="16"/>
      <c r="S16" s="16"/>
      <c r="T16" s="16"/>
      <c r="U16" s="16"/>
      <c r="V16" s="16"/>
      <c r="W16" s="16"/>
    </row>
    <row r="17" spans="1:23" x14ac:dyDescent="0.25">
      <c r="A17" s="158" t="str">
        <f t="shared" ref="A17:A33" si="1">IFERROR(IF(HLOOKUP($L$5,RangeUnitsetsOCEDUC,M17,FALSE)=0,"",HLOOKUP($L$5,RangeUnitsetsOCEDUC,M17,FALSE)),"")</f>
        <v/>
      </c>
      <c r="B17" s="200" t="str">
        <f>IFERROR(IF(VLOOKUP($A17,TableHandbook[],2,FALSE)=0,"",VLOOKUP($A17,TableHandbook[],2,FALSE)),"")</f>
        <v/>
      </c>
      <c r="C17" s="200"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62" t="str">
        <f>IFERROR(VLOOKUP($A17,TableHandbook[],H$2,FALSE),"")</f>
        <v/>
      </c>
      <c r="I17" s="263" t="str">
        <f>IFERROR(VLOOKUP($A17,TableHandbook[],I$2,FALSE),"")</f>
        <v/>
      </c>
      <c r="J17" s="263" t="str">
        <f>IFERROR(VLOOKUP($A17,TableHandbook[],J$2,FALSE),"")</f>
        <v/>
      </c>
      <c r="K17" s="264" t="str">
        <f>IFERROR(VLOOKUP($A17,TableHandbook[],K$2,FALSE),"")</f>
        <v/>
      </c>
      <c r="L17" s="51"/>
      <c r="M17" s="151">
        <v>6</v>
      </c>
      <c r="N17" s="16"/>
      <c r="O17" s="16"/>
      <c r="P17" s="16"/>
      <c r="Q17" s="16"/>
      <c r="R17" s="16"/>
      <c r="S17" s="16"/>
      <c r="T17" s="16"/>
      <c r="U17" s="16"/>
      <c r="V17" s="16"/>
      <c r="W17" s="16"/>
    </row>
    <row r="18" spans="1:23" x14ac:dyDescent="0.25">
      <c r="A18" s="158" t="str">
        <f t="shared" si="1"/>
        <v/>
      </c>
      <c r="B18" s="200" t="str">
        <f>IFERROR(IF(VLOOKUP($A18,TableHandbook[],2,FALSE)=0,"",VLOOKUP($A18,TableHandbook[],2,FALSE)),"")</f>
        <v/>
      </c>
      <c r="C18" s="200"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2" t="str">
        <f>IFERROR(VLOOKUP($A18,TableHandbook[],H$2,FALSE),"")</f>
        <v/>
      </c>
      <c r="I18" s="263" t="str">
        <f>IFERROR(VLOOKUP($A18,TableHandbook[],I$2,FALSE),"")</f>
        <v/>
      </c>
      <c r="J18" s="263" t="str">
        <f>IFERROR(VLOOKUP($A18,TableHandbook[],J$2,FALSE),"")</f>
        <v/>
      </c>
      <c r="K18" s="264" t="str">
        <f>IFERROR(VLOOKUP($A18,TableHandbook[],K$2,FALSE),"")</f>
        <v/>
      </c>
      <c r="L18" s="51"/>
      <c r="M18" s="151">
        <v>7</v>
      </c>
      <c r="N18" s="16"/>
      <c r="O18" s="16"/>
      <c r="P18" s="16"/>
      <c r="Q18" s="16"/>
      <c r="R18" s="16"/>
      <c r="S18" s="16"/>
      <c r="T18" s="16"/>
      <c r="U18" s="16"/>
      <c r="V18" s="16"/>
      <c r="W18" s="16"/>
    </row>
    <row r="19" spans="1:23" x14ac:dyDescent="0.25">
      <c r="A19" s="158" t="str">
        <f t="shared" si="1"/>
        <v/>
      </c>
      <c r="B19" s="200" t="str">
        <f>IFERROR(IF(VLOOKUP($A19,TableHandbook[],2,FALSE)=0,"",VLOOKUP($A19,TableHandbook[],2,FALSE)),"")</f>
        <v/>
      </c>
      <c r="C19" s="200"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2" t="str">
        <f>IFERROR(VLOOKUP($A19,TableHandbook[],H$2,FALSE),"")</f>
        <v/>
      </c>
      <c r="I19" s="263" t="str">
        <f>IFERROR(VLOOKUP($A19,TableHandbook[],I$2,FALSE),"")</f>
        <v/>
      </c>
      <c r="J19" s="263" t="str">
        <f>IFERROR(VLOOKUP($A19,TableHandbook[],J$2,FALSE),"")</f>
        <v/>
      </c>
      <c r="K19" s="264" t="str">
        <f>IFERROR(VLOOKUP($A19,TableHandbook[],K$2,FALSE),"")</f>
        <v/>
      </c>
      <c r="L19" s="51"/>
      <c r="M19" s="151">
        <v>8</v>
      </c>
      <c r="N19" s="16"/>
      <c r="O19" s="16"/>
      <c r="P19" s="16"/>
      <c r="Q19" s="16"/>
      <c r="R19" s="16"/>
      <c r="S19" s="16"/>
      <c r="T19" s="16"/>
      <c r="U19" s="16"/>
      <c r="V19" s="16"/>
      <c r="W19" s="16"/>
    </row>
    <row r="20" spans="1:23" x14ac:dyDescent="0.25">
      <c r="A20" s="158" t="str">
        <f t="shared" si="1"/>
        <v/>
      </c>
      <c r="B20" s="200" t="str">
        <f>IFERROR(IF(VLOOKUP($A20,TableHandbook[],2,FALSE)=0,"",VLOOKUP($A20,TableHandbook[],2,FALSE)),"")</f>
        <v/>
      </c>
      <c r="C20" s="200"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62" t="str">
        <f>IFERROR(VLOOKUP($A20,TableHandbook[],H$2,FALSE),"")</f>
        <v/>
      </c>
      <c r="I20" s="263" t="str">
        <f>IFERROR(VLOOKUP($A20,TableHandbook[],I$2,FALSE),"")</f>
        <v/>
      </c>
      <c r="J20" s="263" t="str">
        <f>IFERROR(VLOOKUP($A20,TableHandbook[],J$2,FALSE),"")</f>
        <v/>
      </c>
      <c r="K20" s="264" t="str">
        <f>IFERROR(VLOOKUP($A20,TableHandbook[],K$2,FALSE),"")</f>
        <v/>
      </c>
      <c r="L20" s="51"/>
      <c r="M20" s="151">
        <v>9</v>
      </c>
      <c r="N20" s="16"/>
      <c r="O20" s="16"/>
      <c r="P20" s="16"/>
      <c r="Q20" s="16"/>
      <c r="R20" s="16"/>
      <c r="S20" s="16"/>
      <c r="T20" s="16"/>
      <c r="U20" s="16"/>
      <c r="V20" s="16"/>
      <c r="W20" s="16"/>
    </row>
    <row r="21" spans="1:23" x14ac:dyDescent="0.25">
      <c r="A21" s="158" t="str">
        <f t="shared" si="1"/>
        <v/>
      </c>
      <c r="B21" s="200" t="str">
        <f>IFERROR(IF(VLOOKUP($A21,TableHandbook[],2,FALSE)=0,"",VLOOKUP($A21,TableHandbook[],2,FALSE)),"")</f>
        <v/>
      </c>
      <c r="C21" s="200"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62" t="str">
        <f>IFERROR(VLOOKUP($A21,TableHandbook[],H$2,FALSE),"")</f>
        <v/>
      </c>
      <c r="I21" s="263" t="str">
        <f>IFERROR(VLOOKUP($A21,TableHandbook[],I$2,FALSE),"")</f>
        <v/>
      </c>
      <c r="J21" s="263" t="str">
        <f>IFERROR(VLOOKUP($A21,TableHandbook[],J$2,FALSE),"")</f>
        <v/>
      </c>
      <c r="K21" s="264" t="str">
        <f>IFERROR(VLOOKUP($A21,TableHandbook[],K$2,FALSE),"")</f>
        <v/>
      </c>
      <c r="L21" s="51"/>
      <c r="M21" s="151">
        <v>10</v>
      </c>
      <c r="N21" s="16"/>
      <c r="O21" s="16"/>
      <c r="P21" s="16"/>
      <c r="Q21" s="16"/>
      <c r="R21" s="16"/>
      <c r="S21" s="16"/>
      <c r="T21" s="16"/>
      <c r="U21" s="16"/>
      <c r="V21" s="16"/>
      <c r="W21" s="16"/>
    </row>
    <row r="22" spans="1:23" x14ac:dyDescent="0.25">
      <c r="A22" s="158" t="str">
        <f t="shared" si="1"/>
        <v/>
      </c>
      <c r="B22" s="200" t="str">
        <f>IFERROR(IF(VLOOKUP($A22,TableHandbook[],2,FALSE)=0,"",VLOOKUP($A22,TableHandbook[],2,FALSE)),"")</f>
        <v/>
      </c>
      <c r="C22" s="200"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62" t="str">
        <f>IFERROR(VLOOKUP($A22,TableHandbook[],H$2,FALSE),"")</f>
        <v/>
      </c>
      <c r="I22" s="263" t="str">
        <f>IFERROR(VLOOKUP($A22,TableHandbook[],I$2,FALSE),"")</f>
        <v/>
      </c>
      <c r="J22" s="263" t="str">
        <f>IFERROR(VLOOKUP($A22,TableHandbook[],J$2,FALSE),"")</f>
        <v/>
      </c>
      <c r="K22" s="264" t="str">
        <f>IFERROR(VLOOKUP($A22,TableHandbook[],K$2,FALSE),"")</f>
        <v/>
      </c>
      <c r="L22" s="51"/>
      <c r="M22" s="151">
        <v>11</v>
      </c>
      <c r="N22" s="16"/>
      <c r="O22" s="16"/>
      <c r="P22" s="16"/>
      <c r="Q22" s="16"/>
      <c r="R22" s="16"/>
      <c r="S22" s="16"/>
      <c r="T22" s="16"/>
      <c r="U22" s="16"/>
      <c r="V22" s="16"/>
      <c r="W22" s="16"/>
    </row>
    <row r="23" spans="1:23" x14ac:dyDescent="0.25">
      <c r="A23" s="158" t="str">
        <f t="shared" si="1"/>
        <v/>
      </c>
      <c r="B23" s="200" t="str">
        <f>IFERROR(IF(VLOOKUP($A23,TableHandbook[],2,FALSE)=0,"",VLOOKUP($A23,TableHandbook[],2,FALSE)),"")</f>
        <v/>
      </c>
      <c r="C23" s="200"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62" t="str">
        <f>IFERROR(VLOOKUP($A23,TableHandbook[],H$2,FALSE),"")</f>
        <v/>
      </c>
      <c r="I23" s="263" t="str">
        <f>IFERROR(VLOOKUP($A23,TableHandbook[],I$2,FALSE),"")</f>
        <v/>
      </c>
      <c r="J23" s="263" t="str">
        <f>IFERROR(VLOOKUP($A23,TableHandbook[],J$2,FALSE),"")</f>
        <v/>
      </c>
      <c r="K23" s="264" t="str">
        <f>IFERROR(VLOOKUP($A23,TableHandbook[],K$2,FALSE),"")</f>
        <v/>
      </c>
      <c r="L23" s="51"/>
      <c r="M23" s="151">
        <v>12</v>
      </c>
      <c r="N23" s="16"/>
      <c r="O23" s="16"/>
      <c r="P23" s="16"/>
      <c r="Q23" s="16"/>
      <c r="R23" s="16"/>
      <c r="S23" s="16"/>
      <c r="T23" s="16"/>
      <c r="U23" s="16"/>
      <c r="V23" s="16"/>
      <c r="W23" s="16"/>
    </row>
    <row r="24" spans="1:23" x14ac:dyDescent="0.25">
      <c r="A24" s="158" t="str">
        <f t="shared" si="1"/>
        <v/>
      </c>
      <c r="B24" s="200" t="str">
        <f>IFERROR(IF(VLOOKUP($A24,TableHandbook[],2,FALSE)=0,"",VLOOKUP($A24,TableHandbook[],2,FALSE)),"")</f>
        <v/>
      </c>
      <c r="C24" s="200"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62" t="str">
        <f>IFERROR(VLOOKUP($A24,TableHandbook[],H$2,FALSE),"")</f>
        <v/>
      </c>
      <c r="I24" s="263" t="str">
        <f>IFERROR(VLOOKUP($A24,TableHandbook[],I$2,FALSE),"")</f>
        <v/>
      </c>
      <c r="J24" s="263" t="str">
        <f>IFERROR(VLOOKUP($A24,TableHandbook[],J$2,FALSE),"")</f>
        <v/>
      </c>
      <c r="K24" s="264" t="str">
        <f>IFERROR(VLOOKUP($A24,TableHandbook[],K$2,FALSE),"")</f>
        <v/>
      </c>
      <c r="L24" s="51"/>
      <c r="M24" s="151">
        <v>13</v>
      </c>
      <c r="N24" s="16"/>
      <c r="O24" s="16"/>
      <c r="P24" s="16"/>
      <c r="Q24" s="16"/>
      <c r="R24" s="16"/>
      <c r="S24" s="16"/>
      <c r="T24" s="16"/>
      <c r="U24" s="16"/>
      <c r="V24" s="16"/>
      <c r="W24" s="16"/>
    </row>
    <row r="25" spans="1:23" x14ac:dyDescent="0.25">
      <c r="A25" s="158" t="str">
        <f t="shared" si="1"/>
        <v/>
      </c>
      <c r="B25" s="200" t="str">
        <f>IFERROR(IF(VLOOKUP($A25,TableHandbook[],2,FALSE)=0,"",VLOOKUP($A25,TableHandbook[],2,FALSE)),"")</f>
        <v/>
      </c>
      <c r="C25" s="200"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2" t="str">
        <f>IFERROR(VLOOKUP($A25,TableHandbook[],H$2,FALSE),"")</f>
        <v/>
      </c>
      <c r="I25" s="263" t="str">
        <f>IFERROR(VLOOKUP($A25,TableHandbook[],I$2,FALSE),"")</f>
        <v/>
      </c>
      <c r="J25" s="263" t="str">
        <f>IFERROR(VLOOKUP($A25,TableHandbook[],J$2,FALSE),"")</f>
        <v/>
      </c>
      <c r="K25" s="264" t="str">
        <f>IFERROR(VLOOKUP($A25,TableHandbook[],K$2,FALSE),"")</f>
        <v/>
      </c>
      <c r="L25" s="51"/>
      <c r="M25" s="151">
        <v>14</v>
      </c>
      <c r="N25" s="16"/>
      <c r="O25" s="16"/>
      <c r="P25" s="16"/>
      <c r="Q25" s="16"/>
      <c r="R25" s="16"/>
      <c r="S25" s="16"/>
      <c r="T25" s="16"/>
      <c r="U25" s="16"/>
      <c r="V25" s="16"/>
      <c r="W25" s="16"/>
    </row>
    <row r="26" spans="1:23" x14ac:dyDescent="0.25">
      <c r="A26" s="158" t="str">
        <f t="shared" si="1"/>
        <v/>
      </c>
      <c r="B26" s="200" t="str">
        <f>IFERROR(IF(VLOOKUP($A26,TableHandbook[],2,FALSE)=0,"",VLOOKUP($A26,TableHandbook[],2,FALSE)),"")</f>
        <v/>
      </c>
      <c r="C26" s="200"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2" t="str">
        <f>IFERROR(VLOOKUP($A26,TableHandbook[],H$2,FALSE),"")</f>
        <v/>
      </c>
      <c r="I26" s="263" t="str">
        <f>IFERROR(VLOOKUP($A26,TableHandbook[],I$2,FALSE),"")</f>
        <v/>
      </c>
      <c r="J26" s="263" t="str">
        <f>IFERROR(VLOOKUP($A26,TableHandbook[],J$2,FALSE),"")</f>
        <v/>
      </c>
      <c r="K26" s="264" t="str">
        <f>IFERROR(VLOOKUP($A26,TableHandbook[],K$2,FALSE),"")</f>
        <v/>
      </c>
      <c r="L26" s="51"/>
      <c r="M26" s="151">
        <v>15</v>
      </c>
      <c r="N26" s="16"/>
      <c r="O26" s="16"/>
      <c r="P26" s="16"/>
      <c r="Q26" s="16"/>
      <c r="R26" s="16"/>
      <c r="S26" s="16"/>
      <c r="T26" s="16"/>
      <c r="U26" s="16"/>
      <c r="V26" s="16"/>
      <c r="W26" s="16"/>
    </row>
    <row r="27" spans="1:23" x14ac:dyDescent="0.25">
      <c r="A27" s="158" t="str">
        <f t="shared" si="1"/>
        <v/>
      </c>
      <c r="B27" s="200" t="str">
        <f>IFERROR(IF(VLOOKUP($A27,TableHandbook[],2,FALSE)=0,"",VLOOKUP($A27,TableHandbook[],2,FALSE)),"")</f>
        <v/>
      </c>
      <c r="C27" s="200"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2" t="str">
        <f>IFERROR(VLOOKUP($A27,TableHandbook[],H$2,FALSE),"")</f>
        <v/>
      </c>
      <c r="I27" s="263" t="str">
        <f>IFERROR(VLOOKUP($A27,TableHandbook[],I$2,FALSE),"")</f>
        <v/>
      </c>
      <c r="J27" s="263" t="str">
        <f>IFERROR(VLOOKUP($A27,TableHandbook[],J$2,FALSE),"")</f>
        <v/>
      </c>
      <c r="K27" s="264" t="str">
        <f>IFERROR(VLOOKUP($A27,TableHandbook[],K$2,FALSE),"")</f>
        <v/>
      </c>
      <c r="L27" s="51"/>
      <c r="M27" s="151">
        <v>16</v>
      </c>
      <c r="N27" s="16"/>
      <c r="O27" s="16"/>
      <c r="P27" s="16"/>
      <c r="Q27" s="16"/>
      <c r="R27" s="16"/>
      <c r="S27" s="16"/>
      <c r="T27" s="16"/>
      <c r="U27" s="16"/>
      <c r="V27" s="16"/>
      <c r="W27" s="16"/>
    </row>
    <row r="28" spans="1:23" x14ac:dyDescent="0.25">
      <c r="A28" s="158" t="str">
        <f t="shared" si="1"/>
        <v/>
      </c>
      <c r="B28" s="200" t="str">
        <f>IFERROR(IF(VLOOKUP($A28,TableHandbook[],2,FALSE)=0,"",VLOOKUP($A28,TableHandbook[],2,FALSE)),"")</f>
        <v/>
      </c>
      <c r="C28" s="200"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62" t="str">
        <f>IFERROR(VLOOKUP($A28,TableHandbook[],H$2,FALSE),"")</f>
        <v/>
      </c>
      <c r="I28" s="263" t="str">
        <f>IFERROR(VLOOKUP($A28,TableHandbook[],I$2,FALSE),"")</f>
        <v/>
      </c>
      <c r="J28" s="263" t="str">
        <f>IFERROR(VLOOKUP($A28,TableHandbook[],J$2,FALSE),"")</f>
        <v/>
      </c>
      <c r="K28" s="264" t="str">
        <f>IFERROR(VLOOKUP($A28,TableHandbook[],K$2,FALSE),"")</f>
        <v/>
      </c>
      <c r="L28" s="51"/>
      <c r="M28" s="151">
        <v>17</v>
      </c>
      <c r="N28" s="16"/>
      <c r="O28" s="16"/>
      <c r="P28" s="16"/>
      <c r="Q28" s="16"/>
      <c r="R28" s="16"/>
      <c r="S28" s="16"/>
      <c r="T28" s="16"/>
      <c r="U28" s="16"/>
      <c r="V28" s="16"/>
      <c r="W28" s="16"/>
    </row>
    <row r="29" spans="1:23" x14ac:dyDescent="0.25">
      <c r="A29" s="158" t="str">
        <f t="shared" si="1"/>
        <v/>
      </c>
      <c r="B29" s="200" t="str">
        <f>IFERROR(IF(VLOOKUP($A29,TableHandbook[],2,FALSE)=0,"",VLOOKUP($A29,TableHandbook[],2,FALSE)),"")</f>
        <v/>
      </c>
      <c r="C29" s="200"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62" t="str">
        <f>IFERROR(VLOOKUP($A29,TableHandbook[],H$2,FALSE),"")</f>
        <v/>
      </c>
      <c r="I29" s="263" t="str">
        <f>IFERROR(VLOOKUP($A29,TableHandbook[],I$2,FALSE),"")</f>
        <v/>
      </c>
      <c r="J29" s="263" t="str">
        <f>IFERROR(VLOOKUP($A29,TableHandbook[],J$2,FALSE),"")</f>
        <v/>
      </c>
      <c r="K29" s="264" t="str">
        <f>IFERROR(VLOOKUP($A29,TableHandbook[],K$2,FALSE),"")</f>
        <v/>
      </c>
      <c r="L29" s="51"/>
      <c r="M29" s="151">
        <v>18</v>
      </c>
      <c r="N29" s="16"/>
      <c r="O29" s="16"/>
      <c r="P29" s="16"/>
      <c r="Q29" s="16"/>
      <c r="R29" s="16"/>
      <c r="S29" s="16"/>
      <c r="T29" s="16"/>
      <c r="U29" s="16"/>
      <c r="V29" s="16"/>
      <c r="W29" s="16"/>
    </row>
    <row r="30" spans="1:23" x14ac:dyDescent="0.25">
      <c r="A30" s="158" t="str">
        <f t="shared" si="1"/>
        <v/>
      </c>
      <c r="B30" s="200" t="str">
        <f>IFERROR(IF(VLOOKUP($A30,TableHandbook[],2,FALSE)=0,"",VLOOKUP($A30,TableHandbook[],2,FALSE)),"")</f>
        <v/>
      </c>
      <c r="C30" s="200"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62" t="str">
        <f>IFERROR(VLOOKUP($A30,TableHandbook[],H$2,FALSE),"")</f>
        <v/>
      </c>
      <c r="I30" s="263" t="str">
        <f>IFERROR(VLOOKUP($A30,TableHandbook[],I$2,FALSE),"")</f>
        <v/>
      </c>
      <c r="J30" s="263" t="str">
        <f>IFERROR(VLOOKUP($A30,TableHandbook[],J$2,FALSE),"")</f>
        <v/>
      </c>
      <c r="K30" s="264" t="str">
        <f>IFERROR(VLOOKUP($A30,TableHandbook[],K$2,FALSE),"")</f>
        <v/>
      </c>
      <c r="L30" s="51"/>
      <c r="M30" s="151">
        <v>19</v>
      </c>
      <c r="N30" s="16"/>
      <c r="O30" s="16"/>
      <c r="P30" s="16"/>
      <c r="Q30" s="16"/>
      <c r="R30" s="16"/>
      <c r="S30" s="16"/>
      <c r="T30" s="16"/>
      <c r="U30" s="16"/>
      <c r="V30" s="16"/>
      <c r="W30" s="16"/>
    </row>
    <row r="31" spans="1:23" x14ac:dyDescent="0.25">
      <c r="A31" s="158" t="str">
        <f t="shared" si="1"/>
        <v/>
      </c>
      <c r="B31" s="200" t="str">
        <f>IFERROR(IF(VLOOKUP($A31,TableHandbook[],2,FALSE)=0,"",VLOOKUP($A31,TableHandbook[],2,FALSE)),"")</f>
        <v/>
      </c>
      <c r="C31" s="200"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2" t="str">
        <f>IFERROR(VLOOKUP($A31,TableHandbook[],H$2,FALSE),"")</f>
        <v/>
      </c>
      <c r="I31" s="263" t="str">
        <f>IFERROR(VLOOKUP($A31,TableHandbook[],I$2,FALSE),"")</f>
        <v/>
      </c>
      <c r="J31" s="263" t="str">
        <f>IFERROR(VLOOKUP($A31,TableHandbook[],J$2,FALSE),"")</f>
        <v/>
      </c>
      <c r="K31" s="264" t="str">
        <f>IFERROR(VLOOKUP($A31,TableHandbook[],K$2,FALSE),"")</f>
        <v/>
      </c>
      <c r="L31" s="51"/>
      <c r="M31" s="151">
        <v>20</v>
      </c>
      <c r="N31" s="16"/>
      <c r="O31" s="16"/>
      <c r="P31" s="16"/>
      <c r="Q31" s="16"/>
      <c r="R31" s="16"/>
      <c r="S31" s="16"/>
      <c r="T31" s="16"/>
      <c r="U31" s="16"/>
      <c r="V31" s="16"/>
      <c r="W31" s="16"/>
    </row>
    <row r="32" spans="1:23" x14ac:dyDescent="0.25">
      <c r="A32" s="158" t="str">
        <f t="shared" si="1"/>
        <v/>
      </c>
      <c r="B32" s="200" t="str">
        <f>IFERROR(IF(VLOOKUP($A32,TableHandbook[],2,FALSE)=0,"",VLOOKUP($A32,TableHandbook[],2,FALSE)),"")</f>
        <v/>
      </c>
      <c r="C32" s="200"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57" t="str">
        <f>IFERROR(VLOOKUP($A32,TableHandbook[],H$2,FALSE),"")</f>
        <v/>
      </c>
      <c r="I32" s="258" t="str">
        <f>IFERROR(VLOOKUP($A32,TableHandbook[],I$2,FALSE),"")</f>
        <v/>
      </c>
      <c r="J32" s="258" t="str">
        <f>IFERROR(VLOOKUP($A32,TableHandbook[],J$2,FALSE),"")</f>
        <v/>
      </c>
      <c r="K32" s="265" t="str">
        <f>IFERROR(VLOOKUP($A32,TableHandbook[],K$2,FALSE),"")</f>
        <v/>
      </c>
      <c r="L32" s="51"/>
      <c r="M32" s="151">
        <v>21</v>
      </c>
      <c r="N32" s="16"/>
      <c r="O32" s="16"/>
      <c r="P32" s="16"/>
      <c r="Q32" s="16"/>
      <c r="R32" s="16"/>
      <c r="S32" s="16"/>
      <c r="T32" s="16"/>
      <c r="U32" s="16"/>
      <c r="V32" s="16"/>
      <c r="W32" s="16"/>
    </row>
    <row r="33" spans="1:23" x14ac:dyDescent="0.25">
      <c r="A33" s="158" t="str">
        <f t="shared" si="1"/>
        <v/>
      </c>
      <c r="B33" s="200" t="str">
        <f>IFERROR(IF(VLOOKUP($A33,TableHandbook[],2,FALSE)=0,"",VLOOKUP($A33,TableHandbook[],2,FALSE)),"")</f>
        <v/>
      </c>
      <c r="C33" s="200"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57" t="str">
        <f>IFERROR(VLOOKUP($A33,TableHandbook[],H$2,FALSE),"")</f>
        <v/>
      </c>
      <c r="I33" s="258" t="str">
        <f>IFERROR(VLOOKUP($A33,TableHandbook[],I$2,FALSE),"")</f>
        <v/>
      </c>
      <c r="J33" s="258" t="str">
        <f>IFERROR(VLOOKUP($A33,TableHandbook[],J$2,FALSE),"")</f>
        <v/>
      </c>
      <c r="K33" s="265" t="str">
        <f>IFERROR(VLOOKUP($A33,TableHandbook[],K$2,FALSE),"")</f>
        <v/>
      </c>
      <c r="L33" s="51"/>
      <c r="M33" s="151">
        <v>22</v>
      </c>
      <c r="N33" s="16"/>
      <c r="O33" s="16"/>
      <c r="P33" s="16"/>
      <c r="Q33" s="16"/>
      <c r="R33" s="16"/>
      <c r="S33" s="16"/>
      <c r="T33" s="16"/>
      <c r="U33" s="16"/>
      <c r="V33" s="16"/>
      <c r="W33" s="16"/>
    </row>
    <row r="34" spans="1:23" ht="15" customHeight="1" x14ac:dyDescent="0.25">
      <c r="A34" s="175"/>
      <c r="B34" s="176"/>
      <c r="C34" s="177"/>
      <c r="D34" s="177"/>
      <c r="E34" s="178"/>
      <c r="F34" s="179"/>
      <c r="G34" s="179"/>
      <c r="H34" s="159"/>
      <c r="I34" s="159"/>
      <c r="J34" s="159"/>
      <c r="K34" s="159"/>
      <c r="L34" s="160"/>
      <c r="M34" s="151"/>
      <c r="N34" s="16"/>
      <c r="O34" s="16"/>
      <c r="P34" s="16"/>
      <c r="Q34" s="16"/>
      <c r="R34" s="16"/>
      <c r="S34" s="16"/>
      <c r="T34" s="16"/>
      <c r="U34" s="16"/>
      <c r="V34" s="16"/>
      <c r="W34" s="16"/>
    </row>
    <row r="35" spans="1:23" s="16" customFormat="1" ht="18" x14ac:dyDescent="0.25">
      <c r="A35" s="65" t="s">
        <v>32</v>
      </c>
      <c r="B35" s="65"/>
      <c r="C35" s="65"/>
      <c r="D35" s="65"/>
      <c r="E35" s="65"/>
      <c r="F35" s="65"/>
      <c r="G35" s="65"/>
      <c r="H35" s="65"/>
      <c r="I35" s="65"/>
      <c r="J35" s="65"/>
      <c r="K35" s="65"/>
      <c r="L35" s="65"/>
    </row>
    <row r="36" spans="1:23" s="38" customFormat="1" ht="17.25" x14ac:dyDescent="0.2">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2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3"/>
      <c r="B2" s="153">
        <v>2</v>
      </c>
      <c r="C2" s="153">
        <v>3</v>
      </c>
      <c r="D2" s="153">
        <v>4</v>
      </c>
      <c r="E2" s="153"/>
      <c r="F2" s="153">
        <v>6</v>
      </c>
      <c r="G2" s="153">
        <v>5</v>
      </c>
      <c r="H2" s="153">
        <v>7</v>
      </c>
      <c r="I2" s="153">
        <v>8</v>
      </c>
      <c r="J2" s="153">
        <v>9</v>
      </c>
      <c r="K2" s="153">
        <v>10</v>
      </c>
      <c r="L2" s="181"/>
    </row>
    <row r="3" spans="1:23" ht="39.950000000000003" customHeight="1" x14ac:dyDescent="0.25">
      <c r="A3" s="292" t="s">
        <v>8</v>
      </c>
      <c r="B3" s="292"/>
      <c r="C3" s="292"/>
      <c r="D3" s="292"/>
      <c r="E3" s="96"/>
      <c r="F3" s="96"/>
      <c r="G3" s="96"/>
      <c r="H3" s="96"/>
      <c r="I3" s="96"/>
      <c r="J3" s="96"/>
      <c r="K3" s="96"/>
      <c r="L3" s="96"/>
    </row>
    <row r="4" spans="1:23" ht="25.5" x14ac:dyDescent="0.25">
      <c r="A4" s="226"/>
      <c r="B4" s="227"/>
      <c r="C4" s="227"/>
      <c r="D4" s="228" t="s">
        <v>9</v>
      </c>
      <c r="E4" s="229"/>
      <c r="F4" s="227"/>
      <c r="G4" s="230"/>
      <c r="H4" s="230"/>
      <c r="I4" s="230"/>
      <c r="J4" s="230"/>
      <c r="K4" s="230"/>
      <c r="L4" s="230"/>
    </row>
    <row r="5" spans="1:23" ht="20.100000000000001" customHeight="1" x14ac:dyDescent="0.25">
      <c r="B5" s="10"/>
      <c r="C5" s="126" t="s">
        <v>10</v>
      </c>
      <c r="D5" s="116" t="s">
        <v>47</v>
      </c>
      <c r="E5" s="11"/>
      <c r="F5" s="126" t="s">
        <v>12</v>
      </c>
      <c r="G5" s="11" t="str">
        <f>IFERROR(CONCATENATE(VLOOKUP(D5,TableCourses[],2,FALSE)," ",VLOOKUP(D5,TableCourses[],3,FALSE)),"")</f>
        <v>OC-EDHE v.1</v>
      </c>
      <c r="H5" s="11"/>
      <c r="I5" s="11"/>
      <c r="J5" s="11"/>
      <c r="K5" s="11"/>
      <c r="L5" s="210"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55" t="s">
        <v>25</v>
      </c>
      <c r="I8" s="256" t="s">
        <v>26</v>
      </c>
      <c r="J8" s="256" t="s">
        <v>27</v>
      </c>
      <c r="K8" s="256" t="s">
        <v>28</v>
      </c>
      <c r="L8" s="113" t="s">
        <v>48</v>
      </c>
      <c r="M8" s="17"/>
      <c r="N8" s="17"/>
      <c r="O8" s="17"/>
      <c r="P8" s="18"/>
      <c r="Q8" s="18"/>
      <c r="R8" s="18"/>
      <c r="S8" s="18"/>
      <c r="T8" s="18"/>
      <c r="U8" s="18"/>
      <c r="V8" s="18"/>
      <c r="W8" s="18"/>
    </row>
    <row r="9" spans="1:23" s="22" customFormat="1" ht="21" customHeight="1" x14ac:dyDescent="0.15">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57" t="str">
        <f>IFERROR(VLOOKUP($A9,TableHandbook[],H$2,FALSE),"")</f>
        <v/>
      </c>
      <c r="I9" s="258" t="str">
        <f>IFERROR(VLOOKUP($A9,TableHandbook[],I$2,FALSE),"")</f>
        <v/>
      </c>
      <c r="J9" s="258" t="str">
        <f>IFERROR(VLOOKUP($A9,TableHandbook[],J$2,FALSE),"")</f>
        <v/>
      </c>
      <c r="K9" s="258" t="str">
        <f>IFERROR(VLOOKUP($A9,TableHandbook[],K$2,FALSE),"")</f>
        <v/>
      </c>
      <c r="L9" s="58"/>
      <c r="M9" s="151">
        <v>2</v>
      </c>
      <c r="N9" s="20"/>
      <c r="O9" s="20"/>
      <c r="P9" s="21"/>
      <c r="Q9" s="21"/>
      <c r="R9" s="21"/>
      <c r="S9" s="21"/>
      <c r="T9" s="21"/>
      <c r="U9" s="21"/>
      <c r="V9" s="21"/>
      <c r="W9" s="21"/>
    </row>
    <row r="10" spans="1:23" s="22" customFormat="1" ht="21" customHeight="1" x14ac:dyDescent="0.15">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57" t="str">
        <f>IFERROR(VLOOKUP($A10,TableHandbook[],H$2,FALSE),"")</f>
        <v/>
      </c>
      <c r="I10" s="258" t="str">
        <f>IFERROR(VLOOKUP($A10,TableHandbook[],I$2,FALSE),"")</f>
        <v/>
      </c>
      <c r="J10" s="258" t="str">
        <f>IFERROR(VLOOKUP($A10,TableHandbook[],J$2,FALSE),"")</f>
        <v/>
      </c>
      <c r="K10" s="258" t="str">
        <f>IFERROR(VLOOKUP($A10,TableHandbook[],K$2,FALSE),"")</f>
        <v/>
      </c>
      <c r="L10" s="58"/>
      <c r="M10" s="151">
        <v>3</v>
      </c>
      <c r="N10" s="20"/>
      <c r="O10" s="20"/>
      <c r="P10" s="21"/>
      <c r="Q10" s="21"/>
      <c r="R10" s="21"/>
      <c r="S10" s="21"/>
      <c r="T10" s="21"/>
      <c r="U10" s="21"/>
      <c r="V10" s="21"/>
      <c r="W10" s="21"/>
    </row>
    <row r="11" spans="1:23" s="22" customFormat="1" ht="4.5" customHeight="1" x14ac:dyDescent="0.15">
      <c r="A11" s="23"/>
      <c r="B11" s="24"/>
      <c r="C11" s="24"/>
      <c r="D11" s="25"/>
      <c r="E11" s="24"/>
      <c r="F11" s="26"/>
      <c r="G11" s="24"/>
      <c r="H11" s="266"/>
      <c r="I11" s="267"/>
      <c r="J11" s="267"/>
      <c r="K11" s="267"/>
      <c r="L11" s="27"/>
      <c r="M11" s="151"/>
      <c r="N11" s="20"/>
      <c r="O11" s="20"/>
      <c r="P11" s="20"/>
      <c r="Q11" s="21"/>
      <c r="R11" s="21"/>
      <c r="S11" s="21"/>
      <c r="T11" s="21"/>
      <c r="U11" s="21"/>
      <c r="V11" s="21"/>
      <c r="W11" s="21"/>
    </row>
    <row r="12" spans="1:23" s="22" customFormat="1" ht="21" customHeight="1" x14ac:dyDescent="0.15">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57" t="str">
        <f>IFERROR(VLOOKUP($A12,TableHandbook[],H$2,FALSE),"")</f>
        <v/>
      </c>
      <c r="I12" s="258" t="str">
        <f>IFERROR(VLOOKUP($A12,TableHandbook[],I$2,FALSE),"")</f>
        <v/>
      </c>
      <c r="J12" s="258" t="str">
        <f>IFERROR(VLOOKUP($A12,TableHandbook[],J$2,FALSE),"")</f>
        <v/>
      </c>
      <c r="K12" s="258" t="str">
        <f>IFERROR(VLOOKUP($A12,TableHandbook[],K$2,FALSE),"")</f>
        <v/>
      </c>
      <c r="L12" s="59"/>
      <c r="M12" s="151">
        <v>4</v>
      </c>
      <c r="N12" s="20"/>
      <c r="O12" s="20"/>
      <c r="P12" s="21"/>
      <c r="Q12" s="21"/>
      <c r="R12" s="21"/>
      <c r="S12" s="21"/>
      <c r="T12" s="21"/>
      <c r="U12" s="21"/>
      <c r="V12" s="21"/>
      <c r="W12" s="21"/>
    </row>
    <row r="13" spans="1:23" s="22" customFormat="1" ht="21" customHeight="1" x14ac:dyDescent="0.15">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58" t="str">
        <f>IFERROR(VLOOKUP($A13,TableHandbook[],K$2,FALSE),"")</f>
        <v/>
      </c>
      <c r="L13" s="58"/>
      <c r="M13" s="151">
        <v>5</v>
      </c>
      <c r="N13" s="20"/>
      <c r="O13" s="20"/>
      <c r="P13" s="21"/>
      <c r="Q13" s="21"/>
      <c r="R13" s="21"/>
      <c r="S13" s="21"/>
      <c r="T13" s="21"/>
      <c r="U13" s="21"/>
      <c r="V13" s="21"/>
      <c r="W13" s="21"/>
    </row>
    <row r="14" spans="1:23" s="22" customFormat="1" ht="15" customHeight="1" x14ac:dyDescent="0.15">
      <c r="A14" s="159"/>
      <c r="B14" s="160"/>
      <c r="C14" s="160"/>
      <c r="D14" s="161"/>
      <c r="E14" s="160"/>
      <c r="F14" s="162"/>
      <c r="G14" s="159"/>
      <c r="H14" s="159"/>
      <c r="I14" s="159"/>
      <c r="J14" s="159"/>
      <c r="K14" s="159"/>
      <c r="L14" s="163"/>
      <c r="M14" s="151"/>
      <c r="N14" s="20"/>
      <c r="O14" s="20"/>
      <c r="P14" s="21"/>
      <c r="Q14" s="21"/>
      <c r="R14" s="21"/>
      <c r="S14" s="21"/>
      <c r="T14" s="21"/>
      <c r="U14" s="21"/>
      <c r="V14" s="21"/>
      <c r="W14" s="21"/>
    </row>
    <row r="15" spans="1:23" s="16" customFormat="1" ht="18" x14ac:dyDescent="0.25">
      <c r="A15" s="65" t="s">
        <v>32</v>
      </c>
      <c r="B15" s="65"/>
      <c r="C15" s="65"/>
      <c r="D15" s="65"/>
      <c r="E15" s="65"/>
      <c r="F15" s="65"/>
      <c r="G15" s="65"/>
      <c r="H15" s="65"/>
      <c r="I15" s="65"/>
      <c r="J15" s="65"/>
      <c r="K15" s="65"/>
      <c r="L15" s="65"/>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D7" sqref="D7"/>
    </sheetView>
  </sheetViews>
  <sheetFormatPr defaultColWidth="9" defaultRowHeight="15.75" x14ac:dyDescent="0.25"/>
  <cols>
    <col min="1" max="1" width="75" style="71" bestFit="1" customWidth="1"/>
    <col min="2" max="2" width="11.875" style="167" bestFit="1" customWidth="1"/>
    <col min="3" max="3" width="15.125" style="167" bestFit="1" customWidth="1"/>
    <col min="4" max="4" width="19.625" style="167" customWidth="1"/>
    <col min="5" max="5" width="17.125" style="167" bestFit="1" customWidth="1"/>
    <col min="6" max="6" width="21.5" style="167" bestFit="1" customWidth="1"/>
    <col min="7" max="7" width="19.375" style="167" bestFit="1" customWidth="1"/>
    <col min="8" max="8" width="16.625" style="167" bestFit="1" customWidth="1"/>
    <col min="9" max="9" width="6.625" style="167" customWidth="1"/>
    <col min="10" max="10" width="20.875" style="68" bestFit="1" customWidth="1"/>
    <col min="11" max="11" width="3.625" style="69" customWidth="1"/>
    <col min="12" max="12" width="5.875" style="69" customWidth="1"/>
    <col min="13" max="13" width="15.25" style="69" bestFit="1" customWidth="1"/>
    <col min="14" max="14" width="5.875" style="69" bestFit="1" customWidth="1"/>
    <col min="15" max="15" width="15.625" style="69" bestFit="1" customWidth="1"/>
    <col min="16" max="16" width="5.875" style="69" bestFit="1" customWidth="1"/>
    <col min="17" max="17" width="15.625" style="69" bestFit="1" customWidth="1"/>
    <col min="18" max="18" width="5.875" style="69" bestFit="1" customWidth="1"/>
    <col min="19" max="19" width="15.625" style="69" bestFit="1" customWidth="1"/>
    <col min="20" max="20" width="7.375" style="69" bestFit="1" customWidth="1"/>
    <col min="21" max="21" width="15.25" style="69" bestFit="1" customWidth="1"/>
    <col min="22" max="22" width="5.875" style="69" bestFit="1" customWidth="1"/>
    <col min="23" max="23" width="15.625" style="69" bestFit="1" customWidth="1"/>
    <col min="24" max="24" width="5.875" style="69" bestFit="1" customWidth="1"/>
    <col min="25" max="25" width="15.5" style="69" customWidth="1"/>
    <col min="26" max="26" width="5.875" style="69" bestFit="1" customWidth="1"/>
    <col min="27" max="27" width="15.625" style="69" bestFit="1" customWidth="1"/>
    <col min="28" max="28" width="5.875" style="69" bestFit="1" customWidth="1"/>
    <col min="29" max="29" width="14.625" style="69" bestFit="1" customWidth="1"/>
    <col min="30" max="30" width="5.875" style="69" bestFit="1" customWidth="1"/>
    <col min="31" max="31" width="15" style="69" bestFit="1" customWidth="1"/>
    <col min="32" max="32" width="5.875" style="69" bestFit="1" customWidth="1"/>
    <col min="33" max="33" width="15" style="69" bestFit="1" customWidth="1"/>
    <col min="34" max="34" width="5.875" style="69" bestFit="1" customWidth="1"/>
    <col min="35" max="35" width="15" style="69" bestFit="1" customWidth="1"/>
    <col min="36" max="36" width="5.875" style="69" bestFit="1" customWidth="1"/>
    <col min="37" max="37" width="14.875" style="69" bestFit="1" customWidth="1"/>
    <col min="38" max="38" width="5.875" style="69" bestFit="1" customWidth="1"/>
    <col min="39" max="39" width="15.125" style="69" bestFit="1" customWidth="1"/>
    <col min="40" max="40" width="5.875" style="69" bestFit="1" customWidth="1"/>
    <col min="41" max="41" width="15.125" style="69" bestFit="1" customWidth="1"/>
    <col min="42" max="42" width="5.875" style="69" bestFit="1" customWidth="1"/>
    <col min="43" max="43" width="15.125" style="69" bestFit="1" customWidth="1"/>
    <col min="44" max="16384" width="9" style="69"/>
  </cols>
  <sheetData>
    <row r="1" spans="1:45" x14ac:dyDescent="0.25">
      <c r="A1" s="67" t="s">
        <v>49</v>
      </c>
      <c r="B1" s="166"/>
      <c r="C1" s="166"/>
      <c r="D1" s="166"/>
      <c r="L1" s="70"/>
      <c r="AB1"/>
      <c r="AC1"/>
      <c r="AD1"/>
      <c r="AE1"/>
      <c r="AF1"/>
      <c r="AG1"/>
      <c r="AH1"/>
      <c r="AI1"/>
      <c r="AJ1"/>
      <c r="AK1"/>
      <c r="AL1"/>
      <c r="AM1"/>
      <c r="AN1"/>
      <c r="AO1"/>
      <c r="AP1"/>
      <c r="AQ1"/>
    </row>
    <row r="2" spans="1:45" x14ac:dyDescent="0.2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25">
      <c r="A3" s="164"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25">
      <c r="A4" s="68" t="s">
        <v>53</v>
      </c>
      <c r="B4" s="167" t="s">
        <v>0</v>
      </c>
      <c r="C4" s="167" t="s">
        <v>54</v>
      </c>
      <c r="D4" s="167" t="s">
        <v>55</v>
      </c>
      <c r="E4" s="167" t="s">
        <v>56</v>
      </c>
      <c r="F4" s="167" t="s">
        <v>57</v>
      </c>
      <c r="G4" s="167" t="s">
        <v>58</v>
      </c>
      <c r="H4" s="68" t="s">
        <v>59</v>
      </c>
      <c r="J4" s="165"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25">
      <c r="A5" s="185" t="s">
        <v>69</v>
      </c>
      <c r="B5" s="247" t="s">
        <v>70</v>
      </c>
      <c r="C5" s="247" t="s">
        <v>71</v>
      </c>
      <c r="D5" s="248">
        <v>44197</v>
      </c>
      <c r="E5" s="247">
        <v>2</v>
      </c>
      <c r="F5" s="248">
        <v>44562</v>
      </c>
      <c r="G5" s="167" t="s">
        <v>72</v>
      </c>
      <c r="H5" s="245"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25">
      <c r="A6" s="185" t="s">
        <v>45</v>
      </c>
      <c r="B6" s="247" t="s">
        <v>82</v>
      </c>
      <c r="C6" s="247" t="s">
        <v>71</v>
      </c>
      <c r="D6" s="248">
        <v>44197</v>
      </c>
      <c r="E6" s="247">
        <v>3</v>
      </c>
      <c r="F6" s="248">
        <v>44562</v>
      </c>
      <c r="G6" s="167" t="s">
        <v>72</v>
      </c>
      <c r="H6" s="247"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25">
      <c r="A7" s="71" t="s">
        <v>88</v>
      </c>
      <c r="B7" s="247" t="s">
        <v>89</v>
      </c>
      <c r="C7" s="247" t="s">
        <v>71</v>
      </c>
      <c r="D7" s="248">
        <v>44197</v>
      </c>
      <c r="E7" s="247">
        <v>1</v>
      </c>
      <c r="F7" s="248">
        <v>44197</v>
      </c>
      <c r="G7" s="167" t="s">
        <v>72</v>
      </c>
      <c r="H7" s="245"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25">
      <c r="A8" s="71" t="s">
        <v>47</v>
      </c>
      <c r="B8" s="247" t="s">
        <v>90</v>
      </c>
      <c r="C8" s="247" t="s">
        <v>71</v>
      </c>
      <c r="D8" s="248">
        <v>43466</v>
      </c>
      <c r="E8" s="247">
        <v>2</v>
      </c>
      <c r="F8" s="248">
        <v>44197</v>
      </c>
      <c r="G8" s="167" t="s">
        <v>72</v>
      </c>
      <c r="H8" s="247"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25">
      <c r="A9" s="71" t="s">
        <v>93</v>
      </c>
      <c r="B9" s="247" t="s">
        <v>94</v>
      </c>
      <c r="C9" s="247" t="s">
        <v>71</v>
      </c>
      <c r="D9" s="248">
        <v>44197</v>
      </c>
      <c r="E9" s="247">
        <v>1</v>
      </c>
      <c r="F9" s="248">
        <v>44197</v>
      </c>
      <c r="G9" s="167" t="s">
        <v>72</v>
      </c>
      <c r="H9" s="247"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25">
      <c r="A10" s="71" t="s">
        <v>43</v>
      </c>
      <c r="B10" s="247" t="s">
        <v>97</v>
      </c>
      <c r="C10" s="247" t="s">
        <v>98</v>
      </c>
      <c r="D10" s="248">
        <v>42736</v>
      </c>
      <c r="E10" s="247">
        <v>3</v>
      </c>
      <c r="F10" s="248">
        <v>43831</v>
      </c>
      <c r="G10" s="167" t="s">
        <v>72</v>
      </c>
      <c r="H10" s="247"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25">
      <c r="A11" s="71" t="s">
        <v>101</v>
      </c>
      <c r="B11" s="247" t="s">
        <v>102</v>
      </c>
      <c r="C11" s="247" t="s">
        <v>71</v>
      </c>
      <c r="D11" s="248">
        <v>45292</v>
      </c>
      <c r="E11" s="247">
        <v>1</v>
      </c>
      <c r="F11" s="248">
        <v>45292</v>
      </c>
      <c r="G11" s="167" t="s">
        <v>103</v>
      </c>
      <c r="H11" s="247"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25">
      <c r="A12" s="71" t="s">
        <v>105</v>
      </c>
      <c r="B12" s="247" t="s">
        <v>106</v>
      </c>
      <c r="C12" s="247" t="s">
        <v>71</v>
      </c>
      <c r="D12" s="248">
        <v>45292</v>
      </c>
      <c r="E12" s="247">
        <v>1</v>
      </c>
      <c r="F12" s="248">
        <v>45292</v>
      </c>
      <c r="G12" s="167" t="s">
        <v>103</v>
      </c>
      <c r="H12" s="247"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25">
      <c r="A13" s="71" t="s">
        <v>42</v>
      </c>
      <c r="B13" s="247" t="s">
        <v>109</v>
      </c>
      <c r="C13" s="247" t="s">
        <v>71</v>
      </c>
      <c r="D13" s="248">
        <v>43647</v>
      </c>
      <c r="E13" s="247">
        <v>1</v>
      </c>
      <c r="F13" s="248">
        <v>43647</v>
      </c>
      <c r="G13" s="167" t="s">
        <v>103</v>
      </c>
      <c r="H13" s="247"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25">
      <c r="A14" s="71" t="s">
        <v>37</v>
      </c>
      <c r="B14" s="247" t="s">
        <v>117</v>
      </c>
      <c r="C14" s="247" t="s">
        <v>98</v>
      </c>
      <c r="D14" s="248">
        <v>44562</v>
      </c>
      <c r="E14" s="247">
        <v>2</v>
      </c>
      <c r="F14" s="248">
        <v>44562</v>
      </c>
      <c r="G14" s="167" t="s">
        <v>103</v>
      </c>
      <c r="H14" s="247"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25">
      <c r="A15" s="68" t="s">
        <v>11</v>
      </c>
      <c r="B15" s="247" t="s">
        <v>123</v>
      </c>
      <c r="C15" s="247" t="s">
        <v>98</v>
      </c>
      <c r="D15" s="248">
        <v>44562</v>
      </c>
      <c r="E15" s="253">
        <v>5</v>
      </c>
      <c r="F15" s="246">
        <v>45474</v>
      </c>
      <c r="G15" s="167" t="s">
        <v>124</v>
      </c>
      <c r="H15" s="247"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2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25">
      <c r="A17" s="164"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25">
      <c r="A18" s="85" t="s">
        <v>126</v>
      </c>
      <c r="B18" s="168" t="s">
        <v>0</v>
      </c>
      <c r="C18" s="167" t="s">
        <v>54</v>
      </c>
      <c r="D18" s="167" t="s">
        <v>55</v>
      </c>
      <c r="E18" s="167" t="s">
        <v>56</v>
      </c>
      <c r="F18" s="167" t="s">
        <v>57</v>
      </c>
      <c r="G18" s="167"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25">
      <c r="A19" s="82" t="s">
        <v>14</v>
      </c>
      <c r="B19" s="247" t="s">
        <v>127</v>
      </c>
      <c r="C19" s="247" t="s">
        <v>98</v>
      </c>
      <c r="D19" s="248">
        <v>44562</v>
      </c>
      <c r="E19" s="245">
        <v>5</v>
      </c>
      <c r="F19" s="254">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25">
      <c r="A20" s="82" t="s">
        <v>36</v>
      </c>
      <c r="B20" s="247" t="s">
        <v>128</v>
      </c>
      <c r="C20" s="247" t="s">
        <v>98</v>
      </c>
      <c r="D20" s="248">
        <v>44562</v>
      </c>
      <c r="E20" s="245">
        <v>6</v>
      </c>
      <c r="F20" s="254">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25">
      <c r="A21" s="82" t="s">
        <v>131</v>
      </c>
      <c r="B21" s="247" t="s">
        <v>132</v>
      </c>
      <c r="C21" s="247" t="s">
        <v>133</v>
      </c>
      <c r="D21" s="248">
        <v>44562</v>
      </c>
      <c r="E21" s="245">
        <v>6</v>
      </c>
      <c r="F21" s="254">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25">
      <c r="A22" s="85"/>
      <c r="B22" s="168"/>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25">
      <c r="A23" s="164" t="s">
        <v>139</v>
      </c>
      <c r="AB23" s="84"/>
      <c r="AC23" s="84"/>
      <c r="AD23" s="84"/>
      <c r="AE23" s="84"/>
      <c r="AF23" s="84"/>
      <c r="AG23"/>
      <c r="AH23"/>
      <c r="AI23"/>
      <c r="AJ23"/>
      <c r="AK23"/>
      <c r="AL23"/>
      <c r="AR23"/>
      <c r="AS23"/>
    </row>
    <row r="24" spans="1:45" x14ac:dyDescent="0.25">
      <c r="A24" s="85" t="s">
        <v>126</v>
      </c>
      <c r="B24" s="168" t="s">
        <v>0</v>
      </c>
      <c r="C24" s="167" t="s">
        <v>54</v>
      </c>
      <c r="D24" s="167" t="s">
        <v>55</v>
      </c>
      <c r="E24" s="167" t="s">
        <v>56</v>
      </c>
      <c r="F24" s="167" t="s">
        <v>57</v>
      </c>
      <c r="G24" s="243" t="s">
        <v>58</v>
      </c>
      <c r="H24" s="1"/>
      <c r="J24"/>
      <c r="K24"/>
      <c r="M24" s="80"/>
      <c r="N24" s="84"/>
      <c r="O24" s="77"/>
      <c r="P24"/>
      <c r="Q24"/>
      <c r="R24"/>
      <c r="S24"/>
      <c r="T24"/>
      <c r="U24"/>
      <c r="V24"/>
      <c r="W24"/>
      <c r="X24"/>
      <c r="Y24"/>
      <c r="Z24"/>
      <c r="AA24"/>
      <c r="AF24" s="84"/>
      <c r="AG24"/>
      <c r="AH24"/>
      <c r="AI24"/>
      <c r="AJ24"/>
      <c r="AK24"/>
      <c r="AL24"/>
    </row>
    <row r="25" spans="1:45" x14ac:dyDescent="0.25">
      <c r="A25" s="82" t="s">
        <v>140</v>
      </c>
      <c r="B25" s="247" t="s">
        <v>141</v>
      </c>
      <c r="C25" s="247" t="s">
        <v>71</v>
      </c>
      <c r="D25" s="248">
        <v>45292</v>
      </c>
      <c r="E25" s="247">
        <v>1</v>
      </c>
      <c r="F25" s="248">
        <v>45292</v>
      </c>
      <c r="G25" s="81" t="s">
        <v>103</v>
      </c>
      <c r="H25" s="1"/>
      <c r="J25" s="165" t="s">
        <v>142</v>
      </c>
      <c r="K25" s="77">
        <v>1</v>
      </c>
      <c r="L25" s="171"/>
      <c r="M25" s="172" t="s">
        <v>143</v>
      </c>
      <c r="N25" s="171"/>
      <c r="O25" s="172" t="s">
        <v>144</v>
      </c>
      <c r="P25" s="171"/>
      <c r="Q25" s="172" t="s">
        <v>145</v>
      </c>
      <c r="R25" s="171"/>
      <c r="S25" s="172" t="s">
        <v>146</v>
      </c>
      <c r="T25" s="171"/>
      <c r="U25" s="172" t="s">
        <v>147</v>
      </c>
      <c r="V25" s="171"/>
      <c r="W25" s="172" t="s">
        <v>148</v>
      </c>
      <c r="X25" s="171"/>
      <c r="Y25" s="172" t="s">
        <v>149</v>
      </c>
      <c r="Z25" s="171"/>
      <c r="AA25" s="172"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25">
      <c r="A26" s="82" t="s">
        <v>159</v>
      </c>
      <c r="B26" s="247" t="s">
        <v>160</v>
      </c>
      <c r="C26" s="247" t="s">
        <v>71</v>
      </c>
      <c r="D26" s="248">
        <v>45292</v>
      </c>
      <c r="E26" s="247">
        <v>1</v>
      </c>
      <c r="F26" s="248">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2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25">
      <c r="A28" s="164"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25">
      <c r="A29" s="85" t="s">
        <v>39</v>
      </c>
      <c r="B29" s="86" t="s">
        <v>0</v>
      </c>
      <c r="C29" s="68" t="s">
        <v>54</v>
      </c>
      <c r="D29" s="68" t="s">
        <v>55</v>
      </c>
      <c r="E29" s="68" t="s">
        <v>56</v>
      </c>
      <c r="F29" s="167" t="s">
        <v>57</v>
      </c>
      <c r="G29" s="243"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25">
      <c r="A30" s="199" t="s">
        <v>176</v>
      </c>
      <c r="B30" s="81" t="s">
        <v>177</v>
      </c>
      <c r="C30" s="81"/>
      <c r="D30" s="188"/>
      <c r="E30" s="81"/>
      <c r="F30" s="188"/>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25">
      <c r="A31" s="82" t="s">
        <v>181</v>
      </c>
      <c r="B31" s="247" t="s">
        <v>182</v>
      </c>
      <c r="C31" s="247" t="s">
        <v>71</v>
      </c>
      <c r="D31" s="248">
        <v>44562</v>
      </c>
      <c r="E31" s="247">
        <v>1</v>
      </c>
      <c r="F31" s="248">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25">
      <c r="A32" s="82" t="s">
        <v>184</v>
      </c>
      <c r="B32" s="247" t="s">
        <v>185</v>
      </c>
      <c r="C32" s="247" t="s">
        <v>71</v>
      </c>
      <c r="D32" s="248">
        <v>44562</v>
      </c>
      <c r="E32" s="247">
        <v>1</v>
      </c>
      <c r="F32" s="248">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25">
      <c r="A33" s="82" t="s">
        <v>186</v>
      </c>
      <c r="B33" s="247" t="s">
        <v>187</v>
      </c>
      <c r="C33" s="247" t="s">
        <v>71</v>
      </c>
      <c r="D33" s="248">
        <v>44562</v>
      </c>
      <c r="E33" s="247">
        <v>1</v>
      </c>
      <c r="F33" s="248">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2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73" t="s">
        <v>135</v>
      </c>
      <c r="V34" s="90"/>
      <c r="W34" s="173" t="s">
        <v>135</v>
      </c>
      <c r="X34" s="90"/>
      <c r="Y34" s="173" t="s">
        <v>135</v>
      </c>
      <c r="Z34" s="90"/>
      <c r="AA34" s="173" t="s">
        <v>135</v>
      </c>
      <c r="AB34" s="90"/>
      <c r="AC34" s="173" t="s">
        <v>135</v>
      </c>
      <c r="AD34" s="90"/>
      <c r="AE34" s="173" t="s">
        <v>135</v>
      </c>
      <c r="AF34" s="90"/>
      <c r="AG34" s="173" t="s">
        <v>135</v>
      </c>
      <c r="AH34" s="90"/>
      <c r="AI34" s="173" t="s">
        <v>135</v>
      </c>
      <c r="AJ34" s="90"/>
      <c r="AK34" s="173" t="s">
        <v>135</v>
      </c>
      <c r="AL34" s="90"/>
      <c r="AM34" s="173" t="s">
        <v>135</v>
      </c>
      <c r="AN34" s="90"/>
      <c r="AO34" s="173" t="s">
        <v>135</v>
      </c>
      <c r="AP34" s="90"/>
      <c r="AQ34" s="173" t="s">
        <v>135</v>
      </c>
    </row>
    <row r="35" spans="1:43" x14ac:dyDescent="0.25">
      <c r="A35" s="164"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25">
      <c r="A36" s="85" t="s">
        <v>191</v>
      </c>
      <c r="B36" s="86" t="s">
        <v>0</v>
      </c>
      <c r="C36" s="68" t="s">
        <v>54</v>
      </c>
      <c r="D36" s="68" t="s">
        <v>55</v>
      </c>
      <c r="E36" s="68" t="s">
        <v>56</v>
      </c>
      <c r="F36" s="167" t="s">
        <v>57</v>
      </c>
      <c r="G36" s="243"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25">
      <c r="A37" s="199" t="s">
        <v>193</v>
      </c>
      <c r="B37" s="273" t="s">
        <v>194</v>
      </c>
      <c r="C37" s="273"/>
      <c r="D37" s="274"/>
      <c r="E37" s="273"/>
      <c r="F37" s="274"/>
      <c r="G37" s="273"/>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25">
      <c r="A38" s="82" t="s">
        <v>196</v>
      </c>
      <c r="B38" s="273" t="s">
        <v>197</v>
      </c>
      <c r="C38" s="273"/>
      <c r="D38" s="274"/>
      <c r="E38" s="273"/>
      <c r="F38" s="274"/>
      <c r="G38" s="273"/>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25">
      <c r="A39" s="82" t="s">
        <v>199</v>
      </c>
      <c r="B39" s="273" t="s">
        <v>200</v>
      </c>
      <c r="C39" s="273"/>
      <c r="D39" s="274"/>
      <c r="E39" s="273"/>
      <c r="F39" s="274"/>
      <c r="G39" s="273"/>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25">
      <c r="A40" s="82" t="s">
        <v>202</v>
      </c>
      <c r="B40" s="273" t="s">
        <v>203</v>
      </c>
      <c r="C40" s="273"/>
      <c r="D40" s="274"/>
      <c r="E40" s="273"/>
      <c r="F40" s="274"/>
      <c r="G40" s="273"/>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25">
      <c r="E41" s="169"/>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2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25">
      <c r="A43" s="164" t="s">
        <v>207</v>
      </c>
      <c r="F43" s="1"/>
      <c r="G43" s="1"/>
      <c r="H43" s="1"/>
      <c r="I43" s="1"/>
      <c r="J43"/>
      <c r="K43"/>
      <c r="M43"/>
      <c r="N43"/>
      <c r="O43"/>
      <c r="P43"/>
      <c r="Q43"/>
      <c r="R43"/>
      <c r="S43"/>
    </row>
    <row r="44" spans="1:43" x14ac:dyDescent="0.25">
      <c r="A44" s="85" t="s">
        <v>17</v>
      </c>
      <c r="B44" s="168" t="s">
        <v>208</v>
      </c>
      <c r="C44" s="167" t="s">
        <v>209</v>
      </c>
      <c r="D44" s="167" t="s">
        <v>210</v>
      </c>
      <c r="E44" s="167" t="s">
        <v>211</v>
      </c>
      <c r="F44" s="1"/>
      <c r="G44" s="1"/>
      <c r="H44" s="1"/>
      <c r="I44" s="1"/>
      <c r="J44"/>
      <c r="K44"/>
    </row>
    <row r="45" spans="1:43" x14ac:dyDescent="0.25">
      <c r="A45" s="68" t="s">
        <v>212</v>
      </c>
      <c r="B45" s="167" t="s">
        <v>25</v>
      </c>
      <c r="C45" s="167" t="s">
        <v>26</v>
      </c>
      <c r="D45" s="167" t="s">
        <v>27</v>
      </c>
      <c r="E45" s="167" t="s">
        <v>28</v>
      </c>
      <c r="F45" s="1"/>
      <c r="G45" s="1"/>
      <c r="H45" s="1"/>
      <c r="I45" s="1"/>
      <c r="J45" s="165" t="s">
        <v>213</v>
      </c>
      <c r="K45" s="77">
        <v>1</v>
      </c>
      <c r="L45" s="171"/>
      <c r="M45" s="172" t="s">
        <v>214</v>
      </c>
      <c r="N45" s="171"/>
      <c r="O45" s="172" t="s">
        <v>215</v>
      </c>
      <c r="P45" s="171"/>
      <c r="Q45" s="172" t="s">
        <v>216</v>
      </c>
      <c r="R45" s="171"/>
      <c r="S45" s="172" t="s">
        <v>217</v>
      </c>
      <c r="T45" s="171"/>
      <c r="U45" s="172" t="s">
        <v>218</v>
      </c>
      <c r="V45" s="171"/>
      <c r="W45" s="172" t="s">
        <v>219</v>
      </c>
      <c r="X45" s="171"/>
      <c r="Y45" s="172" t="s">
        <v>220</v>
      </c>
      <c r="Z45" s="171"/>
      <c r="AA45" s="172" t="s">
        <v>221</v>
      </c>
      <c r="AB45"/>
      <c r="AC45"/>
    </row>
    <row r="46" spans="1:43" x14ac:dyDescent="0.25">
      <c r="A46" s="68" t="s">
        <v>222</v>
      </c>
      <c r="B46" s="167" t="s">
        <v>26</v>
      </c>
      <c r="C46" s="167" t="s">
        <v>27</v>
      </c>
      <c r="D46" s="167" t="s">
        <v>28</v>
      </c>
      <c r="E46" s="167" t="s">
        <v>25</v>
      </c>
      <c r="F46" s="1"/>
      <c r="G46" s="1"/>
      <c r="H46" s="1"/>
      <c r="I46" s="1"/>
      <c r="K46" s="80">
        <v>2</v>
      </c>
      <c r="L46" s="90" t="s">
        <v>161</v>
      </c>
      <c r="M46" s="94" t="s">
        <v>223</v>
      </c>
      <c r="N46" s="90" t="s">
        <v>163</v>
      </c>
      <c r="O46" s="94" t="s">
        <v>224</v>
      </c>
      <c r="P46" s="90" t="s">
        <v>165</v>
      </c>
      <c r="Q46" s="184" t="str">
        <f>M46</f>
        <v>EDUC5024</v>
      </c>
      <c r="R46" s="90" t="s">
        <v>166</v>
      </c>
      <c r="S46" s="184" t="str">
        <f>O46</f>
        <v>EDUC5020</v>
      </c>
      <c r="T46" s="90" t="s">
        <v>161</v>
      </c>
      <c r="U46" s="94" t="s">
        <v>225</v>
      </c>
      <c r="V46" s="90" t="s">
        <v>163</v>
      </c>
      <c r="W46" s="94" t="s">
        <v>226</v>
      </c>
      <c r="X46" s="90" t="s">
        <v>165</v>
      </c>
      <c r="Y46" s="94" t="s">
        <v>225</v>
      </c>
      <c r="Z46" s="90" t="s">
        <v>166</v>
      </c>
      <c r="AA46" s="94" t="s">
        <v>226</v>
      </c>
      <c r="AB46"/>
      <c r="AC46"/>
    </row>
    <row r="47" spans="1:43" x14ac:dyDescent="0.25">
      <c r="A47" s="68" t="s">
        <v>227</v>
      </c>
      <c r="B47" s="167" t="s">
        <v>27</v>
      </c>
      <c r="C47" s="167" t="s">
        <v>28</v>
      </c>
      <c r="D47" s="167" t="s">
        <v>25</v>
      </c>
      <c r="E47" s="167" t="s">
        <v>26</v>
      </c>
      <c r="F47" s="1"/>
      <c r="G47" s="1"/>
      <c r="H47" s="1"/>
      <c r="I47" s="1"/>
      <c r="K47" s="80">
        <v>3</v>
      </c>
      <c r="L47" s="91" t="s">
        <v>161</v>
      </c>
      <c r="M47" s="95" t="s">
        <v>228</v>
      </c>
      <c r="N47" s="91" t="s">
        <v>163</v>
      </c>
      <c r="O47" s="95" t="s">
        <v>229</v>
      </c>
      <c r="P47" s="91" t="s">
        <v>165</v>
      </c>
      <c r="Q47" s="182" t="str">
        <f t="shared" ref="Q47:S49" si="0">M47</f>
        <v>AC-TESOL</v>
      </c>
      <c r="R47" s="91" t="s">
        <v>166</v>
      </c>
      <c r="S47" s="182" t="str">
        <f t="shared" si="0"/>
        <v>EDUC5026</v>
      </c>
      <c r="T47" s="91" t="s">
        <v>161</v>
      </c>
      <c r="U47" s="95" t="s">
        <v>230</v>
      </c>
      <c r="V47" s="91" t="s">
        <v>163</v>
      </c>
      <c r="W47" s="95" t="s">
        <v>231</v>
      </c>
      <c r="X47" s="91" t="s">
        <v>165</v>
      </c>
      <c r="Y47" s="95" t="s">
        <v>170</v>
      </c>
      <c r="Z47" s="91" t="s">
        <v>166</v>
      </c>
      <c r="AA47" s="95" t="s">
        <v>231</v>
      </c>
      <c r="AB47"/>
      <c r="AC47"/>
    </row>
    <row r="48" spans="1:43" x14ac:dyDescent="0.25">
      <c r="A48" s="68" t="s">
        <v>232</v>
      </c>
      <c r="B48" s="167" t="s">
        <v>28</v>
      </c>
      <c r="C48" s="167" t="s">
        <v>25</v>
      </c>
      <c r="D48" s="167" t="s">
        <v>26</v>
      </c>
      <c r="E48" s="167" t="s">
        <v>27</v>
      </c>
      <c r="F48" s="1"/>
      <c r="G48" s="1"/>
      <c r="H48" s="1"/>
      <c r="I48" s="1"/>
      <c r="K48" s="80">
        <v>4</v>
      </c>
      <c r="L48" s="91" t="s">
        <v>163</v>
      </c>
      <c r="M48" s="95" t="s">
        <v>224</v>
      </c>
      <c r="N48" s="91" t="s">
        <v>165</v>
      </c>
      <c r="O48" s="95" t="s">
        <v>223</v>
      </c>
      <c r="P48" s="91" t="s">
        <v>166</v>
      </c>
      <c r="Q48" s="182" t="str">
        <f t="shared" si="0"/>
        <v>EDUC5020</v>
      </c>
      <c r="R48" s="91" t="s">
        <v>161</v>
      </c>
      <c r="S48" s="182" t="str">
        <f t="shared" si="0"/>
        <v>EDUC5024</v>
      </c>
      <c r="T48" s="91" t="s">
        <v>163</v>
      </c>
      <c r="U48" s="95" t="s">
        <v>226</v>
      </c>
      <c r="V48" s="91" t="s">
        <v>165</v>
      </c>
      <c r="W48" s="95" t="s">
        <v>225</v>
      </c>
      <c r="X48" s="91" t="s">
        <v>166</v>
      </c>
      <c r="Y48" s="95" t="s">
        <v>226</v>
      </c>
      <c r="Z48" s="91" t="s">
        <v>161</v>
      </c>
      <c r="AA48" s="95" t="s">
        <v>225</v>
      </c>
      <c r="AB48"/>
      <c r="AC48"/>
    </row>
    <row r="49" spans="1:29" x14ac:dyDescent="0.25">
      <c r="C49" s="1"/>
      <c r="D49" s="1"/>
      <c r="E49" s="1"/>
      <c r="F49" s="1"/>
      <c r="G49" s="1"/>
      <c r="H49" s="1"/>
      <c r="I49" s="1"/>
      <c r="K49" s="80">
        <v>5</v>
      </c>
      <c r="L49" s="91" t="s">
        <v>163</v>
      </c>
      <c r="M49" s="95" t="s">
        <v>229</v>
      </c>
      <c r="N49" s="91" t="s">
        <v>165</v>
      </c>
      <c r="O49" s="95" t="s">
        <v>228</v>
      </c>
      <c r="P49" s="91" t="s">
        <v>166</v>
      </c>
      <c r="Q49" s="182" t="str">
        <f t="shared" si="0"/>
        <v>EDUC5026</v>
      </c>
      <c r="R49" s="91" t="s">
        <v>161</v>
      </c>
      <c r="S49" s="182" t="str">
        <f t="shared" si="0"/>
        <v>AC-TESOL</v>
      </c>
      <c r="T49" s="91" t="s">
        <v>163</v>
      </c>
      <c r="U49" s="95" t="s">
        <v>231</v>
      </c>
      <c r="V49" s="91" t="s">
        <v>165</v>
      </c>
      <c r="W49" s="95" t="s">
        <v>170</v>
      </c>
      <c r="X49" s="91" t="s">
        <v>166</v>
      </c>
      <c r="Y49" s="95" t="s">
        <v>231</v>
      </c>
      <c r="Z49" s="91" t="s">
        <v>161</v>
      </c>
      <c r="AA49" s="95" t="s">
        <v>230</v>
      </c>
      <c r="AB49"/>
      <c r="AC49"/>
    </row>
    <row r="50" spans="1:29" x14ac:dyDescent="0.2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2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25">
      <c r="A52" s="71" t="s">
        <v>233</v>
      </c>
      <c r="B52" s="201">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25">
      <c r="A53" s="71" t="s">
        <v>234</v>
      </c>
      <c r="B53" s="201">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25">
      <c r="A54" s="71" t="s">
        <v>235</v>
      </c>
      <c r="B54" s="201">
        <v>45552</v>
      </c>
      <c r="H54" s="1"/>
      <c r="I54" s="1"/>
      <c r="K54" s="80">
        <v>10</v>
      </c>
      <c r="L54" s="91" t="s">
        <v>236</v>
      </c>
      <c r="M54" s="95" t="s">
        <v>228</v>
      </c>
      <c r="N54" s="91" t="s">
        <v>166</v>
      </c>
      <c r="O54" s="182" t="str">
        <f>M54</f>
        <v>AC-TESOL</v>
      </c>
      <c r="P54" s="91" t="s">
        <v>161</v>
      </c>
      <c r="Q54" s="182" t="str">
        <f>O54</f>
        <v>AC-TESOL</v>
      </c>
      <c r="R54" s="91" t="s">
        <v>163</v>
      </c>
      <c r="S54" s="182" t="str">
        <f>Q54</f>
        <v>AC-TESOL</v>
      </c>
      <c r="T54" s="91"/>
      <c r="U54" s="105"/>
      <c r="V54" s="91"/>
      <c r="W54" s="105"/>
      <c r="X54" s="91"/>
      <c r="Y54" s="105"/>
      <c r="Z54" s="91"/>
      <c r="AA54" s="105"/>
    </row>
    <row r="55" spans="1:29" x14ac:dyDescent="0.25">
      <c r="A55" s="71" t="s">
        <v>237</v>
      </c>
      <c r="B55" s="201">
        <v>45552</v>
      </c>
      <c r="H55" s="1"/>
      <c r="I55" s="1"/>
      <c r="K55" s="80">
        <v>11</v>
      </c>
      <c r="L55" s="91" t="s">
        <v>238</v>
      </c>
      <c r="M55" s="95" t="s">
        <v>239</v>
      </c>
      <c r="N55" s="91" t="s">
        <v>161</v>
      </c>
      <c r="O55" s="182" t="str">
        <f t="shared" ref="O55:S56" si="1">M55</f>
        <v>EDUC5022</v>
      </c>
      <c r="P55" s="91" t="s">
        <v>163</v>
      </c>
      <c r="Q55" s="182" t="str">
        <f t="shared" si="1"/>
        <v>EDUC5022</v>
      </c>
      <c r="R55" s="91" t="s">
        <v>165</v>
      </c>
      <c r="S55" s="182" t="str">
        <f t="shared" si="1"/>
        <v>EDUC5022</v>
      </c>
      <c r="T55" s="91"/>
      <c r="U55" s="95"/>
      <c r="V55" s="91"/>
      <c r="W55" s="95"/>
      <c r="X55" s="91"/>
      <c r="Y55" s="95"/>
      <c r="Z55" s="91"/>
      <c r="AA55" s="95"/>
    </row>
    <row r="56" spans="1:29" x14ac:dyDescent="0.25">
      <c r="A56" s="71" t="s">
        <v>240</v>
      </c>
      <c r="B56" s="201">
        <v>45622</v>
      </c>
      <c r="I56" s="1"/>
      <c r="K56" s="80">
        <v>12</v>
      </c>
      <c r="L56" s="93" t="s">
        <v>241</v>
      </c>
      <c r="M56" s="106" t="s">
        <v>242</v>
      </c>
      <c r="N56" s="93" t="s">
        <v>161</v>
      </c>
      <c r="O56" s="183" t="str">
        <f t="shared" si="1"/>
        <v>EDUC5029</v>
      </c>
      <c r="P56" s="93" t="s">
        <v>163</v>
      </c>
      <c r="Q56" s="183" t="str">
        <f t="shared" si="1"/>
        <v>EDUC5029</v>
      </c>
      <c r="R56" s="93" t="s">
        <v>165</v>
      </c>
      <c r="S56" s="183" t="str">
        <f t="shared" si="1"/>
        <v>EDUC5029</v>
      </c>
      <c r="T56" s="93"/>
      <c r="U56" s="106"/>
      <c r="V56" s="93"/>
      <c r="W56" s="92"/>
      <c r="X56" s="93"/>
      <c r="Y56" s="106"/>
      <c r="Z56" s="93"/>
      <c r="AA56" s="92"/>
    </row>
    <row r="57" spans="1:29" x14ac:dyDescent="0.25">
      <c r="A57" s="71" t="s">
        <v>243</v>
      </c>
      <c r="B57" s="201">
        <v>45572</v>
      </c>
      <c r="I57" s="1"/>
    </row>
    <row r="58" spans="1:29" x14ac:dyDescent="0.25">
      <c r="A58" s="71" t="s">
        <v>244</v>
      </c>
      <c r="B58" s="201">
        <v>45572</v>
      </c>
      <c r="I58" s="1"/>
    </row>
    <row r="59" spans="1:29" x14ac:dyDescent="0.25">
      <c r="A59" s="71" t="s">
        <v>245</v>
      </c>
      <c r="B59" s="201">
        <v>45572</v>
      </c>
      <c r="I59" s="1"/>
      <c r="J59" s="165" t="s">
        <v>246</v>
      </c>
      <c r="K59" s="77">
        <v>1</v>
      </c>
      <c r="L59" s="171"/>
      <c r="M59" s="172" t="s">
        <v>247</v>
      </c>
      <c r="N59" s="171"/>
      <c r="O59" s="172" t="s">
        <v>248</v>
      </c>
      <c r="P59" s="171"/>
      <c r="Q59" s="172" t="s">
        <v>249</v>
      </c>
      <c r="R59" s="171"/>
      <c r="S59" s="172" t="s">
        <v>250</v>
      </c>
    </row>
    <row r="60" spans="1:29" x14ac:dyDescent="0.25">
      <c r="A60" s="71" t="s">
        <v>251</v>
      </c>
      <c r="B60" s="201">
        <v>45572</v>
      </c>
      <c r="I60" s="1"/>
      <c r="K60" s="80">
        <v>2</v>
      </c>
      <c r="L60" s="90" t="s">
        <v>161</v>
      </c>
      <c r="M60" s="94" t="s">
        <v>252</v>
      </c>
      <c r="N60" s="90" t="s">
        <v>163</v>
      </c>
      <c r="O60" s="94" t="s">
        <v>253</v>
      </c>
      <c r="P60" s="90" t="s">
        <v>165</v>
      </c>
      <c r="Q60" s="184" t="str">
        <f>M60</f>
        <v>EDHE5001</v>
      </c>
      <c r="R60" s="90" t="s">
        <v>166</v>
      </c>
      <c r="S60" s="184" t="str">
        <f>O60</f>
        <v>EDHE5002</v>
      </c>
    </row>
    <row r="61" spans="1:29" x14ac:dyDescent="0.25">
      <c r="A61" s="71" t="s">
        <v>627</v>
      </c>
      <c r="B61" s="277">
        <v>45622</v>
      </c>
      <c r="I61" s="1"/>
      <c r="K61" s="80">
        <v>3</v>
      </c>
      <c r="L61" s="91" t="s">
        <v>161</v>
      </c>
      <c r="M61" s="95" t="s">
        <v>254</v>
      </c>
      <c r="N61" s="91" t="s">
        <v>163</v>
      </c>
      <c r="O61" s="95" t="s">
        <v>255</v>
      </c>
      <c r="P61" s="91" t="s">
        <v>165</v>
      </c>
      <c r="Q61" s="182" t="str">
        <f t="shared" ref="Q61:Q63" si="2">M61</f>
        <v>EDHE5004</v>
      </c>
      <c r="R61" s="91" t="s">
        <v>166</v>
      </c>
      <c r="S61" s="182" t="str">
        <f t="shared" ref="S61:S63" si="3">O61</f>
        <v>EDHE5005</v>
      </c>
    </row>
    <row r="62" spans="1:29" x14ac:dyDescent="0.25">
      <c r="K62" s="80">
        <v>4</v>
      </c>
      <c r="L62" s="91" t="s">
        <v>163</v>
      </c>
      <c r="M62" s="95" t="s">
        <v>253</v>
      </c>
      <c r="N62" s="91" t="s">
        <v>165</v>
      </c>
      <c r="O62" s="95" t="s">
        <v>252</v>
      </c>
      <c r="P62" s="91" t="s">
        <v>166</v>
      </c>
      <c r="Q62" s="182" t="str">
        <f t="shared" si="2"/>
        <v>EDHE5002</v>
      </c>
      <c r="R62" s="91" t="s">
        <v>161</v>
      </c>
      <c r="S62" s="182" t="str">
        <f t="shared" si="3"/>
        <v>EDHE5001</v>
      </c>
    </row>
    <row r="63" spans="1:29" x14ac:dyDescent="0.25">
      <c r="K63" s="80">
        <v>5</v>
      </c>
      <c r="L63" s="93" t="s">
        <v>163</v>
      </c>
      <c r="M63" s="106" t="s">
        <v>255</v>
      </c>
      <c r="N63" s="93" t="s">
        <v>165</v>
      </c>
      <c r="O63" s="106" t="s">
        <v>254</v>
      </c>
      <c r="P63" s="93" t="s">
        <v>166</v>
      </c>
      <c r="Q63" s="212" t="str">
        <f t="shared" si="2"/>
        <v>EDHE5005</v>
      </c>
      <c r="R63" s="93" t="s">
        <v>161</v>
      </c>
      <c r="S63" s="212" t="str">
        <f t="shared" si="3"/>
        <v>EDHE5004</v>
      </c>
    </row>
    <row r="66" spans="10:19" x14ac:dyDescent="0.25">
      <c r="J66" s="165" t="s">
        <v>256</v>
      </c>
      <c r="K66" s="77">
        <v>1</v>
      </c>
      <c r="L66" s="79"/>
      <c r="M66" s="78" t="s">
        <v>257</v>
      </c>
      <c r="N66" s="79"/>
      <c r="O66" s="78" t="s">
        <v>258</v>
      </c>
      <c r="P66" s="79"/>
      <c r="Q66" s="78" t="s">
        <v>259</v>
      </c>
      <c r="R66" s="79"/>
      <c r="S66" s="78" t="s">
        <v>260</v>
      </c>
    </row>
    <row r="67" spans="10:19" x14ac:dyDescent="0.25">
      <c r="K67" s="80">
        <v>2</v>
      </c>
      <c r="L67" s="90" t="s">
        <v>161</v>
      </c>
      <c r="M67" s="94" t="s">
        <v>167</v>
      </c>
      <c r="N67" s="90" t="s">
        <v>163</v>
      </c>
      <c r="O67" s="94" t="s">
        <v>167</v>
      </c>
      <c r="P67" s="90" t="s">
        <v>165</v>
      </c>
      <c r="Q67" s="94" t="s">
        <v>167</v>
      </c>
      <c r="R67" s="90" t="s">
        <v>166</v>
      </c>
      <c r="S67" s="94" t="s">
        <v>167</v>
      </c>
    </row>
    <row r="68" spans="10:19" x14ac:dyDescent="0.25">
      <c r="K68" s="80">
        <v>3</v>
      </c>
      <c r="L68" s="91" t="s">
        <v>161</v>
      </c>
      <c r="M68" s="95" t="s">
        <v>167</v>
      </c>
      <c r="N68" s="91" t="s">
        <v>163</v>
      </c>
      <c r="O68" s="95" t="s">
        <v>167</v>
      </c>
      <c r="P68" s="91" t="s">
        <v>165</v>
      </c>
      <c r="Q68" s="95" t="s">
        <v>167</v>
      </c>
      <c r="R68" s="91" t="s">
        <v>166</v>
      </c>
      <c r="S68" s="95" t="s">
        <v>167</v>
      </c>
    </row>
    <row r="69" spans="10:19" x14ac:dyDescent="0.25">
      <c r="K69" s="80">
        <v>4</v>
      </c>
      <c r="L69" s="91" t="s">
        <v>163</v>
      </c>
      <c r="M69" s="95" t="s">
        <v>167</v>
      </c>
      <c r="N69" s="91" t="s">
        <v>165</v>
      </c>
      <c r="O69" s="95" t="s">
        <v>167</v>
      </c>
      <c r="P69" s="91" t="s">
        <v>166</v>
      </c>
      <c r="Q69" s="95" t="s">
        <v>167</v>
      </c>
      <c r="R69" s="91" t="s">
        <v>161</v>
      </c>
      <c r="S69" s="95" t="s">
        <v>167</v>
      </c>
    </row>
    <row r="70" spans="10:19" x14ac:dyDescent="0.25">
      <c r="K70" s="80">
        <v>5</v>
      </c>
      <c r="L70" s="93" t="s">
        <v>163</v>
      </c>
      <c r="M70" s="92" t="s">
        <v>167</v>
      </c>
      <c r="N70" s="93" t="s">
        <v>165</v>
      </c>
      <c r="O70" s="92" t="s">
        <v>167</v>
      </c>
      <c r="P70" s="93" t="s">
        <v>166</v>
      </c>
      <c r="Q70" s="92" t="s">
        <v>167</v>
      </c>
      <c r="R70" s="93" t="s">
        <v>161</v>
      </c>
      <c r="S70" s="92" t="s">
        <v>167</v>
      </c>
    </row>
    <row r="71" spans="10:19" x14ac:dyDescent="0.25">
      <c r="K71" s="80">
        <v>6</v>
      </c>
      <c r="L71" s="90" t="s">
        <v>261</v>
      </c>
      <c r="M71" s="94" t="s">
        <v>262</v>
      </c>
      <c r="N71" s="90" t="s">
        <v>261</v>
      </c>
      <c r="O71" s="94" t="s">
        <v>262</v>
      </c>
      <c r="P71" s="90" t="s">
        <v>261</v>
      </c>
      <c r="Q71" s="94" t="s">
        <v>262</v>
      </c>
      <c r="R71" s="90" t="s">
        <v>261</v>
      </c>
      <c r="S71" s="94" t="s">
        <v>262</v>
      </c>
    </row>
    <row r="72" spans="10:19" x14ac:dyDescent="0.25">
      <c r="K72" s="80">
        <v>7</v>
      </c>
      <c r="L72" s="91"/>
      <c r="M72" s="95" t="s">
        <v>75</v>
      </c>
      <c r="N72" s="91"/>
      <c r="O72" s="95" t="s">
        <v>75</v>
      </c>
      <c r="P72" s="91"/>
      <c r="Q72" s="95" t="s">
        <v>75</v>
      </c>
      <c r="R72" s="91"/>
      <c r="S72" s="95" t="s">
        <v>75</v>
      </c>
    </row>
    <row r="73" spans="10:19" x14ac:dyDescent="0.25">
      <c r="K73" s="80">
        <v>8</v>
      </c>
      <c r="L73" s="91"/>
      <c r="M73" s="105" t="s">
        <v>80</v>
      </c>
      <c r="N73" s="91"/>
      <c r="O73" s="95" t="s">
        <v>80</v>
      </c>
      <c r="P73" s="91"/>
      <c r="Q73" s="95" t="s">
        <v>80</v>
      </c>
      <c r="R73" s="91"/>
      <c r="S73" s="95" t="s">
        <v>80</v>
      </c>
    </row>
    <row r="74" spans="10:19" x14ac:dyDescent="0.25">
      <c r="K74" s="80">
        <v>9</v>
      </c>
      <c r="L74" s="91"/>
      <c r="M74" s="95" t="s">
        <v>96</v>
      </c>
      <c r="N74" s="91"/>
      <c r="O74" s="105" t="s">
        <v>96</v>
      </c>
      <c r="P74" s="91"/>
      <c r="Q74" s="105" t="s">
        <v>96</v>
      </c>
      <c r="R74" s="91"/>
      <c r="S74" s="105" t="s">
        <v>96</v>
      </c>
    </row>
    <row r="75" spans="10:19" x14ac:dyDescent="0.25">
      <c r="K75" s="80">
        <v>10</v>
      </c>
      <c r="L75" s="91"/>
      <c r="M75" s="105" t="s">
        <v>95</v>
      </c>
      <c r="N75" s="91"/>
      <c r="O75" s="105" t="s">
        <v>95</v>
      </c>
      <c r="P75" s="91"/>
      <c r="Q75" s="105" t="s">
        <v>95</v>
      </c>
      <c r="R75" s="91"/>
      <c r="S75" s="105" t="s">
        <v>95</v>
      </c>
    </row>
    <row r="76" spans="10:19" x14ac:dyDescent="0.25">
      <c r="K76" s="80">
        <v>11</v>
      </c>
      <c r="L76" s="91"/>
      <c r="M76" s="105" t="s">
        <v>263</v>
      </c>
      <c r="N76" s="91"/>
      <c r="O76" s="105" t="s">
        <v>263</v>
      </c>
      <c r="P76" s="91"/>
      <c r="Q76" s="105" t="s">
        <v>263</v>
      </c>
      <c r="R76" s="91"/>
      <c r="S76" s="105" t="s">
        <v>263</v>
      </c>
    </row>
    <row r="77" spans="10:19" x14ac:dyDescent="0.25">
      <c r="K77" s="80">
        <v>12</v>
      </c>
      <c r="L77" s="91"/>
      <c r="M77" s="95" t="s">
        <v>264</v>
      </c>
      <c r="N77" s="91"/>
      <c r="O77" s="95" t="s">
        <v>264</v>
      </c>
      <c r="P77" s="91"/>
      <c r="Q77" s="95" t="s">
        <v>264</v>
      </c>
      <c r="R77" s="91"/>
      <c r="S77" s="95" t="s">
        <v>264</v>
      </c>
    </row>
    <row r="78" spans="10:19" x14ac:dyDescent="0.25">
      <c r="K78" s="80">
        <v>13</v>
      </c>
      <c r="L78" s="91"/>
      <c r="M78" s="95" t="s">
        <v>84</v>
      </c>
      <c r="N78" s="91"/>
      <c r="O78" s="95" t="s">
        <v>84</v>
      </c>
      <c r="P78" s="91"/>
      <c r="Q78" s="95" t="s">
        <v>84</v>
      </c>
      <c r="R78" s="91"/>
      <c r="S78" s="95" t="s">
        <v>84</v>
      </c>
    </row>
    <row r="79" spans="10:19" x14ac:dyDescent="0.25">
      <c r="K79" s="80">
        <v>14</v>
      </c>
      <c r="L79" s="91"/>
      <c r="M79" s="95" t="s">
        <v>107</v>
      </c>
      <c r="N79" s="91"/>
      <c r="O79" s="95" t="s">
        <v>107</v>
      </c>
      <c r="P79" s="91"/>
      <c r="Q79" s="95" t="s">
        <v>107</v>
      </c>
      <c r="R79" s="91"/>
      <c r="S79" s="95" t="s">
        <v>107</v>
      </c>
    </row>
    <row r="80" spans="10:19" x14ac:dyDescent="0.25">
      <c r="K80" s="80">
        <v>15</v>
      </c>
      <c r="L80" s="91"/>
      <c r="M80" s="95" t="s">
        <v>83</v>
      </c>
      <c r="N80" s="91"/>
      <c r="O80" s="95" t="s">
        <v>83</v>
      </c>
      <c r="P80" s="91"/>
      <c r="Q80" s="95" t="s">
        <v>83</v>
      </c>
      <c r="R80" s="91"/>
      <c r="S80" s="95" t="s">
        <v>83</v>
      </c>
    </row>
    <row r="81" spans="11:19" x14ac:dyDescent="0.25">
      <c r="K81" s="80">
        <v>16</v>
      </c>
      <c r="L81" s="91"/>
      <c r="M81" s="95" t="s">
        <v>264</v>
      </c>
      <c r="N81" s="91"/>
      <c r="O81" s="95" t="s">
        <v>264</v>
      </c>
      <c r="P81" s="91"/>
      <c r="Q81" s="95" t="s">
        <v>264</v>
      </c>
      <c r="R81" s="91"/>
      <c r="S81" s="95" t="s">
        <v>264</v>
      </c>
    </row>
    <row r="82" spans="11:19" x14ac:dyDescent="0.25">
      <c r="K82" s="80">
        <v>17</v>
      </c>
      <c r="L82" s="91"/>
      <c r="M82" s="95" t="s">
        <v>87</v>
      </c>
      <c r="N82" s="91"/>
      <c r="O82" s="95" t="s">
        <v>87</v>
      </c>
      <c r="P82" s="91"/>
      <c r="Q82" s="95" t="s">
        <v>87</v>
      </c>
      <c r="R82" s="91"/>
      <c r="S82" s="95" t="s">
        <v>87</v>
      </c>
    </row>
    <row r="83" spans="11:19" x14ac:dyDescent="0.25">
      <c r="K83" s="80">
        <v>18</v>
      </c>
      <c r="L83" s="91"/>
      <c r="M83" s="95" t="s">
        <v>86</v>
      </c>
      <c r="N83" s="91"/>
      <c r="O83" s="95" t="s">
        <v>86</v>
      </c>
      <c r="P83" s="91"/>
      <c r="Q83" s="95" t="s">
        <v>86</v>
      </c>
      <c r="R83" s="91"/>
      <c r="S83" s="95" t="s">
        <v>86</v>
      </c>
    </row>
    <row r="84" spans="11:19" x14ac:dyDescent="0.25">
      <c r="K84" s="80">
        <v>19</v>
      </c>
      <c r="L84" s="91"/>
      <c r="M84" s="95" t="s">
        <v>115</v>
      </c>
      <c r="N84" s="91"/>
      <c r="O84" s="95" t="s">
        <v>115</v>
      </c>
      <c r="P84" s="91"/>
      <c r="Q84" s="95" t="s">
        <v>115</v>
      </c>
      <c r="R84" s="91"/>
      <c r="S84" s="95" t="s">
        <v>115</v>
      </c>
    </row>
    <row r="85" spans="11:19" x14ac:dyDescent="0.2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P48"/>
  <sheetViews>
    <sheetView showGridLines="0" tabSelected="1"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3">
        <v>2</v>
      </c>
      <c r="C2" s="153">
        <v>3</v>
      </c>
      <c r="D2" s="153">
        <v>4</v>
      </c>
      <c r="E2" s="153"/>
      <c r="F2" s="153">
        <v>6</v>
      </c>
      <c r="G2" s="153">
        <v>5</v>
      </c>
      <c r="H2" s="153">
        <v>7</v>
      </c>
      <c r="I2" s="153">
        <v>8</v>
      </c>
      <c r="J2" s="153">
        <v>9</v>
      </c>
      <c r="K2" s="153">
        <v>10</v>
      </c>
      <c r="L2" s="121"/>
    </row>
    <row r="3" spans="1:16" ht="39.950000000000003" customHeight="1" x14ac:dyDescent="0.25">
      <c r="A3" s="292" t="s">
        <v>8</v>
      </c>
      <c r="B3" s="292"/>
      <c r="C3" s="292"/>
      <c r="D3" s="292"/>
      <c r="E3" s="96"/>
      <c r="F3" s="96"/>
      <c r="G3" s="96"/>
      <c r="H3" s="96"/>
      <c r="I3" s="96"/>
      <c r="J3" s="96"/>
      <c r="K3" s="96"/>
      <c r="L3" s="96"/>
    </row>
    <row r="4" spans="1:16" ht="25.5" x14ac:dyDescent="0.25">
      <c r="A4" s="226"/>
      <c r="B4" s="227"/>
      <c r="C4" s="227"/>
      <c r="D4" s="228" t="s">
        <v>9</v>
      </c>
      <c r="E4" s="229"/>
      <c r="F4" s="227"/>
      <c r="G4" s="230"/>
      <c r="H4" s="230"/>
      <c r="I4" s="230"/>
      <c r="J4" s="230"/>
      <c r="K4" s="230"/>
      <c r="L4" s="230"/>
    </row>
    <row r="5" spans="1:16" ht="20.100000000000001" customHeight="1" x14ac:dyDescent="0.25">
      <c r="B5" s="10"/>
      <c r="C5" s="126" t="s">
        <v>10</v>
      </c>
      <c r="D5" s="202" t="s">
        <v>11</v>
      </c>
      <c r="E5" s="11"/>
      <c r="F5" s="10" t="s">
        <v>12</v>
      </c>
      <c r="G5" s="139" t="str">
        <f>IFERROR(CONCATENATE(VLOOKUP(D5,TableCourses[],2,FALSE)," ",VLOOKUP(D5,TableCourses[],3,FALSE)),"")</f>
        <v>OM-TEACH1 v.2</v>
      </c>
      <c r="H5" s="11"/>
      <c r="I5" s="11"/>
      <c r="J5" s="11"/>
      <c r="K5" s="11"/>
      <c r="L5" s="12"/>
    </row>
    <row r="6" spans="1:16" ht="20.100000000000001" customHeight="1" x14ac:dyDescent="0.25">
      <c r="B6" s="10"/>
      <c r="C6" s="126" t="s">
        <v>13</v>
      </c>
      <c r="D6" s="116" t="s">
        <v>131</v>
      </c>
      <c r="E6" s="11"/>
      <c r="F6" s="10" t="s">
        <v>15</v>
      </c>
      <c r="G6" s="11" t="str">
        <f>IFERROR(CONCATENATE(VLOOKUP(D6,TableMajorsMTeach[],2,FALSE)," ",VLOOKUP(D6,TableMajorsMTeach[],3,FALSE)),"")</f>
        <v>OUMP-TCHSE v.3</v>
      </c>
      <c r="H6" s="11"/>
      <c r="I6" s="11"/>
      <c r="J6" s="11"/>
      <c r="K6" s="11"/>
      <c r="L6" s="211" t="e">
        <f>CONCATENATE(VLOOKUP(D6,TableMajorsMTeach[],2,FALSE),VLOOKUP(D9,TableStudyPeriods[],2,FALSE))</f>
        <v>#N/A</v>
      </c>
    </row>
    <row r="7" spans="1:16" ht="20.100000000000001" customHeight="1" x14ac:dyDescent="0.25">
      <c r="B7" s="10"/>
      <c r="C7" s="126" t="s">
        <v>265</v>
      </c>
      <c r="D7" s="225" t="s">
        <v>285</v>
      </c>
      <c r="E7" s="11"/>
      <c r="F7" s="10"/>
      <c r="G7" s="11"/>
      <c r="H7" s="11"/>
      <c r="I7" s="11"/>
      <c r="J7" s="11"/>
      <c r="K7" s="11"/>
      <c r="L7" s="211" t="e">
        <f>VLOOKUP(D7,TableFirstTeachingArea[],2,FALSE)</f>
        <v>#N/A</v>
      </c>
    </row>
    <row r="8" spans="1:16" ht="20.100000000000001" customHeight="1" x14ac:dyDescent="0.25">
      <c r="B8" s="10"/>
      <c r="C8" s="126" t="s">
        <v>267</v>
      </c>
      <c r="D8" s="289" t="s">
        <v>301</v>
      </c>
      <c r="E8" s="11"/>
      <c r="F8" s="10"/>
      <c r="G8" s="11"/>
      <c r="H8" s="11"/>
      <c r="I8" s="11"/>
      <c r="J8" s="11"/>
      <c r="K8" s="11"/>
      <c r="L8" s="211" t="e">
        <f>VLOOKUP(D8,TableSecondTeachingArea[],2,FALSE)</f>
        <v>#N/A</v>
      </c>
    </row>
    <row r="9" spans="1:16" ht="20.100000000000001" customHeight="1" x14ac:dyDescent="0.25">
      <c r="A9" s="13"/>
      <c r="B9" s="14"/>
      <c r="C9" s="126" t="s">
        <v>16</v>
      </c>
      <c r="D9" s="290" t="s">
        <v>17</v>
      </c>
      <c r="E9" s="15"/>
      <c r="F9" s="10" t="s">
        <v>18</v>
      </c>
      <c r="G9" s="11" t="str">
        <f>IFERROR(VLOOKUP($D$5,TableCourses[],7,FALSE),"")</f>
        <v>400 credit points required</v>
      </c>
      <c r="H9" s="214"/>
      <c r="I9" s="214"/>
      <c r="J9" s="214"/>
      <c r="K9" s="214"/>
      <c r="L9" s="214"/>
    </row>
    <row r="10" spans="1:16" s="19" customFormat="1" ht="14.1" customHeight="1" x14ac:dyDescent="0.25">
      <c r="A10" s="107"/>
      <c r="B10" s="107"/>
      <c r="C10" s="107"/>
      <c r="D10" s="108"/>
      <c r="E10" s="109"/>
      <c r="F10" s="107"/>
      <c r="G10" s="107"/>
      <c r="H10" s="110" t="s">
        <v>19</v>
      </c>
      <c r="I10" s="123"/>
      <c r="J10" s="123"/>
      <c r="K10" s="111"/>
      <c r="L10" s="109"/>
      <c r="M10" s="215"/>
      <c r="N10" s="215"/>
      <c r="O10" s="215"/>
    </row>
    <row r="11" spans="1:16" s="19" customFormat="1" ht="21" x14ac:dyDescent="0.25">
      <c r="A11" s="107" t="s">
        <v>20</v>
      </c>
      <c r="B11" s="107"/>
      <c r="C11" s="125" t="s">
        <v>21</v>
      </c>
      <c r="D11" s="108" t="s">
        <v>3</v>
      </c>
      <c r="E11" s="125" t="s">
        <v>22</v>
      </c>
      <c r="F11" s="107" t="s">
        <v>23</v>
      </c>
      <c r="G11" s="107" t="s">
        <v>24</v>
      </c>
      <c r="H11" s="255" t="s">
        <v>25</v>
      </c>
      <c r="I11" s="256" t="s">
        <v>26</v>
      </c>
      <c r="J11" s="256" t="s">
        <v>27</v>
      </c>
      <c r="K11" s="261" t="s">
        <v>28</v>
      </c>
      <c r="L11" s="107" t="s">
        <v>29</v>
      </c>
      <c r="M11" s="215"/>
      <c r="N11" s="215"/>
      <c r="O11" s="215"/>
    </row>
    <row r="12" spans="1:16" s="22" customFormat="1" ht="21" customHeight="1" x14ac:dyDescent="0.15">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57" t="str">
        <f>IFERROR(VLOOKUP($A12,TableHandbook[],H$2,FALSE),"")</f>
        <v/>
      </c>
      <c r="I12" s="258" t="str">
        <f>IFERROR(VLOOKUP($A12,TableHandbook[],I$2,FALSE),"")</f>
        <v/>
      </c>
      <c r="J12" s="258" t="str">
        <f>IFERROR(VLOOKUP($A12,TableHandbook[],J$2,FALSE),"")</f>
        <v/>
      </c>
      <c r="K12" s="265" t="str">
        <f>IFERROR(VLOOKUP($A12,TableHandbook[],K$2,FALSE),"")</f>
        <v/>
      </c>
      <c r="L12" s="58"/>
      <c r="M12" s="218">
        <v>2</v>
      </c>
      <c r="N12" s="219"/>
      <c r="O12" s="219"/>
    </row>
    <row r="13" spans="1:16" s="22" customFormat="1" ht="21" customHeight="1" x14ac:dyDescent="0.15">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57" t="str">
        <f>IFERROR(VLOOKUP($A13,TableHandbook[],H$2,FALSE),"")</f>
        <v/>
      </c>
      <c r="I13" s="258" t="str">
        <f>IFERROR(VLOOKUP($A13,TableHandbook[],I$2,FALSE),"")</f>
        <v/>
      </c>
      <c r="J13" s="258" t="str">
        <f>IFERROR(VLOOKUP($A13,TableHandbook[],J$2,FALSE),"")</f>
        <v/>
      </c>
      <c r="K13" s="265" t="str">
        <f>IFERROR(VLOOKUP($A13,TableHandbook[],K$2,FALSE),"")</f>
        <v/>
      </c>
      <c r="L13" s="58"/>
      <c r="M13" s="218">
        <v>3</v>
      </c>
      <c r="N13" s="219"/>
      <c r="O13" s="219"/>
    </row>
    <row r="14" spans="1:16" s="22" customFormat="1" ht="6" customHeight="1" x14ac:dyDescent="0.15">
      <c r="A14" s="191"/>
      <c r="B14" s="192"/>
      <c r="C14" s="192"/>
      <c r="D14" s="193"/>
      <c r="E14" s="192"/>
      <c r="F14" s="194"/>
      <c r="G14" s="192"/>
      <c r="H14" s="259"/>
      <c r="I14" s="260"/>
      <c r="J14" s="260"/>
      <c r="K14" s="268"/>
      <c r="L14" s="197"/>
      <c r="M14" s="218"/>
      <c r="N14" s="219"/>
      <c r="O14" s="219"/>
      <c r="P14" s="219"/>
    </row>
    <row r="15" spans="1:16" s="22" customFormat="1" ht="21" customHeight="1" x14ac:dyDescent="0.15">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57" t="str">
        <f>IFERROR(VLOOKUP($A15,TableHandbook[],H$2,FALSE),"")</f>
        <v/>
      </c>
      <c r="I15" s="258" t="str">
        <f>IFERROR(VLOOKUP($A15,TableHandbook[],I$2,FALSE),"")</f>
        <v/>
      </c>
      <c r="J15" s="258" t="str">
        <f>IFERROR(VLOOKUP($A15,TableHandbook[],J$2,FALSE),"")</f>
        <v/>
      </c>
      <c r="K15" s="265" t="str">
        <f>IFERROR(VLOOKUP($A15,TableHandbook[],K$2,FALSE),"")</f>
        <v/>
      </c>
      <c r="L15" s="59"/>
      <c r="M15" s="218">
        <v>4</v>
      </c>
      <c r="N15" s="219"/>
      <c r="O15" s="219"/>
    </row>
    <row r="16" spans="1:16" s="22" customFormat="1" ht="21" customHeight="1" x14ac:dyDescent="0.15">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57" t="str">
        <f>IFERROR(VLOOKUP($A16,TableHandbook[],H$2,FALSE),"")</f>
        <v/>
      </c>
      <c r="I16" s="258" t="str">
        <f>IFERROR(VLOOKUP($A16,TableHandbook[],I$2,FALSE),"")</f>
        <v/>
      </c>
      <c r="J16" s="258" t="str">
        <f>IFERROR(VLOOKUP($A16,TableHandbook[],J$2,FALSE),"")</f>
        <v/>
      </c>
      <c r="K16" s="265" t="str">
        <f>IFERROR(VLOOKUP($A16,TableHandbook[],K$2,FALSE),"")</f>
        <v/>
      </c>
      <c r="L16" s="58"/>
      <c r="M16" s="218">
        <v>5</v>
      </c>
      <c r="N16" s="219"/>
      <c r="O16" s="219"/>
    </row>
    <row r="17" spans="1:16" s="22" customFormat="1" ht="6" customHeight="1" x14ac:dyDescent="0.15">
      <c r="A17" s="191"/>
      <c r="B17" s="192"/>
      <c r="C17" s="192"/>
      <c r="D17" s="193"/>
      <c r="E17" s="192"/>
      <c r="F17" s="194"/>
      <c r="G17" s="192"/>
      <c r="H17" s="259"/>
      <c r="I17" s="260"/>
      <c r="J17" s="260"/>
      <c r="K17" s="268"/>
      <c r="L17" s="197"/>
      <c r="M17" s="218"/>
      <c r="N17" s="219"/>
      <c r="O17" s="219"/>
      <c r="P17" s="219"/>
    </row>
    <row r="18" spans="1:16" s="22" customFormat="1" ht="21" customHeight="1" x14ac:dyDescent="0.15">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62" t="str">
        <f>IFERROR(VLOOKUP($A18,TableHandbook[],H$2,FALSE),"")</f>
        <v/>
      </c>
      <c r="I18" s="263" t="str">
        <f>IFERROR(VLOOKUP($A18,TableHandbook[],I$2,FALSE),"")</f>
        <v/>
      </c>
      <c r="J18" s="263" t="str">
        <f>IFERROR(VLOOKUP($A18,TableHandbook[],J$2,FALSE),"")</f>
        <v/>
      </c>
      <c r="K18" s="264" t="str">
        <f>IFERROR(VLOOKUP($A18,TableHandbook[],K$2,FALSE),"")</f>
        <v/>
      </c>
      <c r="L18" s="59"/>
      <c r="M18" s="218">
        <v>6</v>
      </c>
      <c r="N18" s="219"/>
      <c r="O18" s="219"/>
    </row>
    <row r="19" spans="1:16" s="31" customFormat="1" ht="21" customHeight="1" x14ac:dyDescent="0.15">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62" t="str">
        <f>IFERROR(VLOOKUP($A19,TableHandbook[],H$2,FALSE),"")</f>
        <v/>
      </c>
      <c r="I19" s="263" t="str">
        <f>IFERROR(VLOOKUP($A19,TableHandbook[],I$2,FALSE),"")</f>
        <v/>
      </c>
      <c r="J19" s="263" t="str">
        <f>IFERROR(VLOOKUP($A19,TableHandbook[],J$2,FALSE),"")</f>
        <v/>
      </c>
      <c r="K19" s="264" t="str">
        <f>IFERROR(VLOOKUP($A19,TableHandbook[],K$2,FALSE),"")</f>
        <v/>
      </c>
      <c r="L19" s="59"/>
      <c r="M19" s="218">
        <v>7</v>
      </c>
      <c r="N19" s="221"/>
      <c r="O19" s="221"/>
    </row>
    <row r="20" spans="1:16" s="22" customFormat="1" ht="6" customHeight="1" x14ac:dyDescent="0.15">
      <c r="A20" s="191"/>
      <c r="B20" s="192"/>
      <c r="C20" s="192"/>
      <c r="D20" s="193"/>
      <c r="E20" s="192"/>
      <c r="F20" s="194"/>
      <c r="G20" s="192"/>
      <c r="H20" s="259"/>
      <c r="I20" s="260"/>
      <c r="J20" s="260"/>
      <c r="K20" s="268"/>
      <c r="L20" s="197"/>
      <c r="M20" s="218"/>
      <c r="N20" s="219"/>
      <c r="O20" s="219"/>
      <c r="P20" s="219"/>
    </row>
    <row r="21" spans="1:16" s="31" customFormat="1" ht="21" customHeight="1" x14ac:dyDescent="0.15">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62" t="str">
        <f>IFERROR(VLOOKUP($A21,TableHandbook[],H$2,FALSE),"")</f>
        <v/>
      </c>
      <c r="I21" s="263" t="str">
        <f>IFERROR(VLOOKUP($A21,TableHandbook[],I$2,FALSE),"")</f>
        <v/>
      </c>
      <c r="J21" s="263" t="str">
        <f>IFERROR(VLOOKUP($A21,TableHandbook[],J$2,FALSE),"")</f>
        <v/>
      </c>
      <c r="K21" s="264" t="str">
        <f>IFERROR(VLOOKUP($A21,TableHandbook[],K$2,FALSE),"")</f>
        <v/>
      </c>
      <c r="L21" s="59"/>
      <c r="M21" s="218">
        <v>8</v>
      </c>
      <c r="N21" s="221"/>
      <c r="O21" s="221"/>
    </row>
    <row r="22" spans="1:16" s="31" customFormat="1" ht="21" customHeight="1" x14ac:dyDescent="0.15">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62" t="str">
        <f>IFERROR(VLOOKUP($A22,TableHandbook[],H$2,FALSE),"")</f>
        <v/>
      </c>
      <c r="I22" s="263" t="str">
        <f>IFERROR(VLOOKUP($A22,TableHandbook[],I$2,FALSE),"")</f>
        <v/>
      </c>
      <c r="J22" s="263" t="str">
        <f>IFERROR(VLOOKUP($A22,TableHandbook[],J$2,FALSE),"")</f>
        <v/>
      </c>
      <c r="K22" s="264" t="str">
        <f>IFERROR(VLOOKUP($A22,TableHandbook[],K$2,FALSE),"")</f>
        <v/>
      </c>
      <c r="L22" s="59"/>
      <c r="M22" s="218">
        <v>9</v>
      </c>
      <c r="N22" s="221"/>
      <c r="O22" s="221"/>
    </row>
    <row r="23" spans="1:16" s="19" customFormat="1" ht="21" x14ac:dyDescent="0.25">
      <c r="A23" s="107" t="s">
        <v>30</v>
      </c>
      <c r="B23" s="107"/>
      <c r="C23" s="125" t="s">
        <v>21</v>
      </c>
      <c r="D23" s="108" t="s">
        <v>3</v>
      </c>
      <c r="E23" s="125" t="s">
        <v>22</v>
      </c>
      <c r="F23" s="107" t="s">
        <v>23</v>
      </c>
      <c r="G23" s="107" t="s">
        <v>24</v>
      </c>
      <c r="H23" s="255" t="str">
        <f>H$11</f>
        <v>SP1</v>
      </c>
      <c r="I23" s="256" t="str">
        <f t="shared" ref="I23:L23" si="0">I$11</f>
        <v>SP2</v>
      </c>
      <c r="J23" s="256" t="str">
        <f t="shared" si="0"/>
        <v>SP3</v>
      </c>
      <c r="K23" s="261" t="str">
        <f t="shared" si="0"/>
        <v>SP4</v>
      </c>
      <c r="L23" s="107" t="str">
        <f t="shared" si="0"/>
        <v>Notes / Progress</v>
      </c>
      <c r="M23" s="278"/>
      <c r="N23" s="215"/>
      <c r="O23" s="215"/>
    </row>
    <row r="24" spans="1:16" s="22" customFormat="1" ht="21" customHeight="1" x14ac:dyDescent="0.15">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57" t="str">
        <f>IFERROR(VLOOKUP($A24,TableHandbook[],H$2,FALSE),"")</f>
        <v/>
      </c>
      <c r="I24" s="258" t="str">
        <f>IFERROR(VLOOKUP($A24,TableHandbook[],I$2,FALSE),"")</f>
        <v/>
      </c>
      <c r="J24" s="258" t="str">
        <f>IFERROR(VLOOKUP($A24,TableHandbook[],J$2,FALSE),"")</f>
        <v/>
      </c>
      <c r="K24" s="265" t="str">
        <f>IFERROR(VLOOKUP($A24,TableHandbook[],K$2,FALSE),"")</f>
        <v/>
      </c>
      <c r="L24" s="58"/>
      <c r="M24" s="218">
        <v>10</v>
      </c>
      <c r="N24" s="219"/>
      <c r="O24" s="219"/>
    </row>
    <row r="25" spans="1:16" s="22" customFormat="1" ht="21" customHeight="1" x14ac:dyDescent="0.15">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57" t="str">
        <f>IFERROR(VLOOKUP($A25,TableHandbook[],H$2,FALSE),"")</f>
        <v/>
      </c>
      <c r="I25" s="258" t="str">
        <f>IFERROR(VLOOKUP($A25,TableHandbook[],I$2,FALSE),"")</f>
        <v/>
      </c>
      <c r="J25" s="258" t="str">
        <f>IFERROR(VLOOKUP($A25,TableHandbook[],J$2,FALSE),"")</f>
        <v/>
      </c>
      <c r="K25" s="265" t="str">
        <f>IFERROR(VLOOKUP($A25,TableHandbook[],K$2,FALSE),"")</f>
        <v/>
      </c>
      <c r="L25" s="58"/>
      <c r="M25" s="218">
        <v>11</v>
      </c>
      <c r="N25" s="219"/>
      <c r="O25" s="219"/>
    </row>
    <row r="26" spans="1:16" s="22" customFormat="1" ht="6" customHeight="1" x14ac:dyDescent="0.15">
      <c r="A26" s="191"/>
      <c r="B26" s="192"/>
      <c r="C26" s="192"/>
      <c r="D26" s="193"/>
      <c r="E26" s="192"/>
      <c r="F26" s="194"/>
      <c r="G26" s="192"/>
      <c r="H26" s="259"/>
      <c r="I26" s="260"/>
      <c r="J26" s="260"/>
      <c r="K26" s="268"/>
      <c r="L26" s="197"/>
      <c r="M26" s="218"/>
      <c r="N26" s="219"/>
      <c r="O26" s="219"/>
      <c r="P26" s="219"/>
    </row>
    <row r="27" spans="1:16" s="22" customFormat="1" ht="21" customHeight="1" x14ac:dyDescent="0.15">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57" t="str">
        <f>IFERROR(VLOOKUP($A27,TableHandbook[],H$2,FALSE),"")</f>
        <v/>
      </c>
      <c r="I27" s="258" t="str">
        <f>IFERROR(VLOOKUP($A27,TableHandbook[],I$2,FALSE),"")</f>
        <v/>
      </c>
      <c r="J27" s="258" t="str">
        <f>IFERROR(VLOOKUP($A27,TableHandbook[],J$2,FALSE),"")</f>
        <v/>
      </c>
      <c r="K27" s="265" t="str">
        <f>IFERROR(VLOOKUP($A27,TableHandbook[],K$2,FALSE),"")</f>
        <v/>
      </c>
      <c r="L27" s="58"/>
      <c r="M27" s="218">
        <v>12</v>
      </c>
      <c r="N27" s="219"/>
      <c r="O27" s="219"/>
    </row>
    <row r="28" spans="1:16" s="22" customFormat="1" ht="21" customHeight="1" x14ac:dyDescent="0.15">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57" t="str">
        <f>IFERROR(VLOOKUP($A28,TableHandbook[],H$2,FALSE),"")</f>
        <v/>
      </c>
      <c r="I28" s="258" t="str">
        <f>IFERROR(VLOOKUP($A28,TableHandbook[],I$2,FALSE),"")</f>
        <v/>
      </c>
      <c r="J28" s="258" t="str">
        <f>IFERROR(VLOOKUP($A28,TableHandbook[],J$2,FALSE),"")</f>
        <v/>
      </c>
      <c r="K28" s="265" t="str">
        <f>IFERROR(VLOOKUP($A28,TableHandbook[],K$2,FALSE),"")</f>
        <v/>
      </c>
      <c r="L28" s="58"/>
      <c r="M28" s="218">
        <v>13</v>
      </c>
      <c r="N28" s="219"/>
      <c r="O28" s="219"/>
    </row>
    <row r="29" spans="1:16" s="22" customFormat="1" ht="6" customHeight="1" x14ac:dyDescent="0.15">
      <c r="A29" s="191"/>
      <c r="B29" s="192"/>
      <c r="C29" s="192"/>
      <c r="D29" s="193"/>
      <c r="E29" s="192"/>
      <c r="F29" s="194"/>
      <c r="G29" s="192"/>
      <c r="H29" s="259"/>
      <c r="I29" s="260"/>
      <c r="J29" s="260"/>
      <c r="K29" s="268"/>
      <c r="L29" s="197"/>
      <c r="M29" s="218"/>
      <c r="N29" s="219"/>
      <c r="O29" s="219"/>
      <c r="P29" s="219"/>
    </row>
    <row r="30" spans="1:16" s="22" customFormat="1" ht="21" customHeight="1" x14ac:dyDescent="0.15">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62" t="str">
        <f>IFERROR(VLOOKUP($A30,TableHandbook[],H$2,FALSE),"")</f>
        <v/>
      </c>
      <c r="I30" s="263" t="str">
        <f>IFERROR(VLOOKUP($A30,TableHandbook[],I$2,FALSE),"")</f>
        <v/>
      </c>
      <c r="J30" s="263" t="str">
        <f>IFERROR(VLOOKUP($A30,TableHandbook[],J$2,FALSE),"")</f>
        <v/>
      </c>
      <c r="K30" s="264" t="str">
        <f>IFERROR(VLOOKUP($A30,TableHandbook[],K$2,FALSE),"")</f>
        <v/>
      </c>
      <c r="L30" s="58"/>
      <c r="M30" s="218">
        <v>14</v>
      </c>
      <c r="N30" s="219"/>
      <c r="O30" s="219"/>
    </row>
    <row r="31" spans="1:16" s="22" customFormat="1" ht="21" customHeight="1" x14ac:dyDescent="0.15">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62" t="str">
        <f>IFERROR(VLOOKUP($A31,TableHandbook[],H$2,FALSE),"")</f>
        <v/>
      </c>
      <c r="I31" s="263" t="str">
        <f>IFERROR(VLOOKUP($A31,TableHandbook[],I$2,FALSE),"")</f>
        <v/>
      </c>
      <c r="J31" s="263" t="str">
        <f>IFERROR(VLOOKUP($A31,TableHandbook[],J$2,FALSE),"")</f>
        <v/>
      </c>
      <c r="K31" s="264" t="str">
        <f>IFERROR(VLOOKUP($A31,TableHandbook[],K$2,FALSE),"")</f>
        <v/>
      </c>
      <c r="L31" s="58"/>
      <c r="M31" s="218">
        <v>15</v>
      </c>
      <c r="N31" s="219"/>
      <c r="O31" s="219"/>
    </row>
    <row r="32" spans="1:16" s="31" customFormat="1" ht="6" customHeight="1" x14ac:dyDescent="0.15">
      <c r="A32" s="191"/>
      <c r="B32" s="192"/>
      <c r="C32" s="192"/>
      <c r="D32" s="193"/>
      <c r="E32" s="192"/>
      <c r="F32" s="194"/>
      <c r="G32" s="192"/>
      <c r="H32" s="259"/>
      <c r="I32" s="260"/>
      <c r="J32" s="260"/>
      <c r="K32" s="268"/>
      <c r="L32" s="197"/>
      <c r="M32" s="218"/>
      <c r="N32" s="221"/>
      <c r="O32" s="221"/>
    </row>
    <row r="33" spans="1:15" s="31" customFormat="1" ht="21" customHeight="1" x14ac:dyDescent="0.15">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62" t="str">
        <f>IFERROR(VLOOKUP($A33,TableHandbook[],H$2,FALSE),"")</f>
        <v/>
      </c>
      <c r="I33" s="263" t="str">
        <f>IFERROR(VLOOKUP($A33,TableHandbook[],I$2,FALSE),"")</f>
        <v/>
      </c>
      <c r="J33" s="263" t="str">
        <f>IFERROR(VLOOKUP($A33,TableHandbook[],J$2,FALSE),"")</f>
        <v/>
      </c>
      <c r="K33" s="264" t="str">
        <f>IFERROR(VLOOKUP($A33,TableHandbook[],K$2,FALSE),"")</f>
        <v/>
      </c>
      <c r="L33" s="58"/>
      <c r="M33" s="218">
        <v>16</v>
      </c>
      <c r="N33" s="221"/>
      <c r="O33" s="221"/>
    </row>
    <row r="34" spans="1:15" s="31" customFormat="1" ht="21" customHeight="1" x14ac:dyDescent="0.15">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62" t="str">
        <f>IFERROR(VLOOKUP($A34,TableHandbook[],H$2,FALSE),"")</f>
        <v/>
      </c>
      <c r="I34" s="263" t="str">
        <f>IFERROR(VLOOKUP($A34,TableHandbook[],I$2,FALSE),"")</f>
        <v/>
      </c>
      <c r="J34" s="263" t="str">
        <f>IFERROR(VLOOKUP($A34,TableHandbook[],J$2,FALSE),"")</f>
        <v/>
      </c>
      <c r="K34" s="264" t="str">
        <f>IFERROR(VLOOKUP($A34,TableHandbook[],K$2,FALSE),"")</f>
        <v/>
      </c>
      <c r="L34" s="58"/>
      <c r="M34" s="218">
        <v>17</v>
      </c>
      <c r="N34" s="221"/>
      <c r="O34" s="221"/>
    </row>
    <row r="35" spans="1:15" ht="16.5" customHeight="1" x14ac:dyDescent="0.25">
      <c r="A35" s="39"/>
      <c r="B35" s="39"/>
      <c r="C35" s="39"/>
      <c r="D35" s="40"/>
      <c r="E35" s="40"/>
      <c r="F35" s="35"/>
      <c r="G35" s="35"/>
      <c r="H35" s="35"/>
      <c r="I35" s="35"/>
      <c r="J35" s="35"/>
      <c r="K35" s="35"/>
      <c r="L35" s="35"/>
    </row>
    <row r="36" spans="1:15" s="42" customFormat="1" ht="25.5" x14ac:dyDescent="0.25">
      <c r="A36" s="150" t="s">
        <v>269</v>
      </c>
      <c r="B36" s="97"/>
      <c r="C36" s="97"/>
      <c r="D36" s="98"/>
      <c r="E36" s="99"/>
      <c r="F36" s="99"/>
      <c r="G36" s="99"/>
      <c r="H36" s="100" t="str">
        <f>H10</f>
        <v>2025 Availabilities</v>
      </c>
      <c r="I36" s="101"/>
      <c r="J36" s="102"/>
      <c r="K36" s="103"/>
      <c r="L36" s="104"/>
    </row>
    <row r="37" spans="1:15" ht="21" customHeight="1" x14ac:dyDescent="0.25">
      <c r="A37" s="107"/>
      <c r="B37" s="107"/>
      <c r="C37" s="125" t="s">
        <v>21</v>
      </c>
      <c r="D37" s="108" t="s">
        <v>3</v>
      </c>
      <c r="E37" s="125"/>
      <c r="F37" s="107" t="s">
        <v>23</v>
      </c>
      <c r="G37" s="107" t="s">
        <v>24</v>
      </c>
      <c r="H37" s="255" t="str">
        <f>H$11</f>
        <v>SP1</v>
      </c>
      <c r="I37" s="256" t="str">
        <f t="shared" ref="I37:L37" si="1">I$11</f>
        <v>SP2</v>
      </c>
      <c r="J37" s="256" t="str">
        <f t="shared" si="1"/>
        <v>SP3</v>
      </c>
      <c r="K37" s="261" t="str">
        <f t="shared" si="1"/>
        <v>SP4</v>
      </c>
      <c r="L37" s="107" t="str">
        <f t="shared" si="1"/>
        <v>Notes / Progress</v>
      </c>
      <c r="M37" s="222"/>
    </row>
    <row r="38" spans="1:15" x14ac:dyDescent="0.25">
      <c r="A38" s="157" t="str">
        <f>IFERROR(IF(HLOOKUP($L$7,RangeTeachingAreas,M38,FALSE)=0,"",HLOOKUP($L$7,RangeTeachingAreas,M38,FALSE)),"")</f>
        <v/>
      </c>
      <c r="B38" s="141" t="str">
        <f>IFERROR(IF(VLOOKUP($A38,TableHandbook[],2,FALSE)=0,"",VLOOKUP($A38,TableHandbook[],2,FALSE)),"")</f>
        <v/>
      </c>
      <c r="C38" s="209"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69" t="str">
        <f>IFERROR(VLOOKUP($A38,TableHandbook[],H$2,FALSE),"")</f>
        <v/>
      </c>
      <c r="I38" s="270" t="str">
        <f>IFERROR(VLOOKUP($A38,TableHandbook[],I$2,FALSE),"")</f>
        <v/>
      </c>
      <c r="J38" s="270" t="str">
        <f>IFERROR(VLOOKUP($A38,TableHandbook[],J$2,FALSE),"")</f>
        <v/>
      </c>
      <c r="K38" s="271" t="str">
        <f>IFERROR(VLOOKUP($A38,TableHandbook[],K$2,FALSE),"")</f>
        <v/>
      </c>
      <c r="L38" s="206"/>
      <c r="M38" s="223">
        <v>2</v>
      </c>
    </row>
    <row r="39" spans="1:15" x14ac:dyDescent="0.25">
      <c r="A39" s="158" t="str">
        <f>IFERROR(IF(HLOOKUP($L$7,RangeTeachingAreas,M39,FALSE)=0,"",HLOOKUP($L$7,RangeTeachingAreas,M39,FALSE)),"")</f>
        <v/>
      </c>
      <c r="B39" s="43" t="str">
        <f>IFERROR(IF(VLOOKUP($A39,TableHandbook[],2,FALSE)=0,"",VLOOKUP($A39,TableHandbook[],2,FALSE)),"")</f>
        <v/>
      </c>
      <c r="C39" s="200"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57" t="str">
        <f>IFERROR(VLOOKUP($A39,TableHandbook[],H$2,FALSE),"")</f>
        <v/>
      </c>
      <c r="I39" s="258" t="str">
        <f>IFERROR(VLOOKUP($A39,TableHandbook[],I$2,FALSE),"")</f>
        <v/>
      </c>
      <c r="J39" s="258" t="str">
        <f>IFERROR(VLOOKUP($A39,TableHandbook[],J$2,FALSE),"")</f>
        <v/>
      </c>
      <c r="K39" s="265" t="str">
        <f>IFERROR(VLOOKUP($A39,TableHandbook[],K$2,FALSE),"")</f>
        <v/>
      </c>
      <c r="L39" s="59"/>
      <c r="M39" s="222">
        <v>3</v>
      </c>
    </row>
    <row r="40" spans="1:15" x14ac:dyDescent="0.25">
      <c r="A40" s="158" t="str">
        <f>IFERROR(IF(HLOOKUP($L$7,RangeTeachingAreas,M40,FALSE)=0,"",HLOOKUP($L$7,RangeTeachingAreas,M40,FALSE)),"")</f>
        <v/>
      </c>
      <c r="B40" s="43" t="str">
        <f>IFERROR(IF(VLOOKUP($A40,TableHandbook[],2,FALSE)=0,"",VLOOKUP($A40,TableHandbook[],2,FALSE)),"")</f>
        <v/>
      </c>
      <c r="C40" s="200"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57" t="str">
        <f>IFERROR(VLOOKUP($A40,TableHandbook[],H$2,FALSE),"")</f>
        <v/>
      </c>
      <c r="I40" s="258" t="str">
        <f>IFERROR(VLOOKUP($A40,TableHandbook[],I$2,FALSE),"")</f>
        <v/>
      </c>
      <c r="J40" s="258" t="str">
        <f>IFERROR(VLOOKUP($A40,TableHandbook[],J$2,FALSE),"")</f>
        <v/>
      </c>
      <c r="K40" s="265" t="str">
        <f>IFERROR(VLOOKUP($A40,TableHandbook[],K$2,FALSE),"")</f>
        <v/>
      </c>
      <c r="L40" s="59"/>
      <c r="M40" s="222">
        <v>4</v>
      </c>
    </row>
    <row r="41" spans="1:15" x14ac:dyDescent="0.25">
      <c r="A41" s="158"/>
      <c r="B41" s="43"/>
      <c r="C41" s="200"/>
      <c r="D41" s="44"/>
      <c r="E41" s="45"/>
      <c r="F41" s="46"/>
      <c r="G41" s="46"/>
      <c r="H41" s="257"/>
      <c r="I41" s="258"/>
      <c r="J41" s="258"/>
      <c r="K41" s="265"/>
      <c r="L41" s="59"/>
      <c r="M41" s="222"/>
    </row>
    <row r="42" spans="1:15" x14ac:dyDescent="0.25">
      <c r="A42" s="279" t="str">
        <f>IFERROR(IF(HLOOKUP($L$7,RangeTeachingAreas,M42,FALSE)=0,"",HLOOKUP($L$7,RangeTeachingAreas,M42,FALSE)),"")</f>
        <v/>
      </c>
      <c r="B42" s="280" t="str">
        <f>IFERROR(IF(VLOOKUP($A42,TableHandbook[],2,FALSE)=0,"",VLOOKUP($A42,TableHandbook[],2,FALSE)),"")</f>
        <v/>
      </c>
      <c r="C42" s="281" t="str">
        <f>IFERROR(IF(VLOOKUP($A42,TableHandbook[],3,FALSE)=0,"",VLOOKUP($A42,TableHandbook[],3,FALSE)),"")</f>
        <v/>
      </c>
      <c r="D42" s="282" t="str">
        <f>IFERROR(IF(VLOOKUP($A42,TableHandbook[],4,FALSE)=0,"",VLOOKUP($A42,TableHandbook[],4,FALSE)),"")</f>
        <v/>
      </c>
      <c r="E42" s="283"/>
      <c r="F42" s="284" t="str">
        <f>IFERROR(IF(VLOOKUP($A42,TableHandbook[],6,FALSE)=0,"",VLOOKUP($A42,TableHandbook[],6,FALSE)),"")</f>
        <v/>
      </c>
      <c r="G42" s="284" t="str">
        <f>IFERROR(IF(VLOOKUP($A42,TableHandbook[],5,FALSE)=0,"",VLOOKUP($A42,TableHandbook[],5,FALSE)),"")</f>
        <v/>
      </c>
      <c r="H42" s="285" t="str">
        <f>IFERROR(VLOOKUP($A42,TableHandbook[],H$2,FALSE),"")</f>
        <v/>
      </c>
      <c r="I42" s="286" t="str">
        <f>IFERROR(VLOOKUP($A42,TableHandbook[],I$2,FALSE),"")</f>
        <v/>
      </c>
      <c r="J42" s="286" t="str">
        <f>IFERROR(VLOOKUP($A42,TableHandbook[],J$2,FALSE),"")</f>
        <v/>
      </c>
      <c r="K42" s="287" t="str">
        <f>IFERROR(VLOOKUP($A42,TableHandbook[],K$2,FALSE),"")</f>
        <v/>
      </c>
      <c r="L42" s="291"/>
      <c r="M42" s="288">
        <v>5</v>
      </c>
    </row>
    <row r="43" spans="1:15" x14ac:dyDescent="0.25">
      <c r="A43" s="158" t="str">
        <f>IFERROR(IF(HLOOKUP($L$8,RangeTeachingAreas,M43,FALSE)=0,"",HLOOKUP($L$8,RangeTeachingAreas,M43,FALSE)),"")</f>
        <v/>
      </c>
      <c r="B43" s="43" t="str">
        <f>IFERROR(IF(VLOOKUP($A43,TableHandbook[],2,FALSE)=0,"",VLOOKUP($A43,TableHandbook[],2,FALSE)),"")</f>
        <v/>
      </c>
      <c r="C43" s="200"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57" t="str">
        <f>IFERROR(VLOOKUP($A43,TableHandbook[],H$2,FALSE),"")</f>
        <v/>
      </c>
      <c r="I43" s="258" t="str">
        <f>IFERROR(VLOOKUP($A43,TableHandbook[],I$2,FALSE),"")</f>
        <v/>
      </c>
      <c r="J43" s="258" t="str">
        <f>IFERROR(VLOOKUP($A43,TableHandbook[],J$2,FALSE),"")</f>
        <v/>
      </c>
      <c r="K43" s="265" t="str">
        <f>IFERROR(VLOOKUP($A43,TableHandbook[],K$2,FALSE),"")</f>
        <v/>
      </c>
      <c r="L43" s="59"/>
      <c r="M43" s="222">
        <v>6</v>
      </c>
    </row>
    <row r="44" spans="1:15" x14ac:dyDescent="0.25">
      <c r="A44" s="158" t="str">
        <f>IFERROR(IF(HLOOKUP($L$8,RangeTeachingAreas,M44,FALSE)=0,"",HLOOKUP($L$8,RangeTeachingAreas,M44,FALSE)),"")</f>
        <v/>
      </c>
      <c r="B44" s="43" t="str">
        <f>IFERROR(IF(VLOOKUP($A44,TableHandbook[],2,FALSE)=0,"",VLOOKUP($A44,TableHandbook[],2,FALSE)),"")</f>
        <v/>
      </c>
      <c r="C44" s="200"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57" t="str">
        <f>IFERROR(VLOOKUP($A44,TableHandbook[],H$2,FALSE),"")</f>
        <v/>
      </c>
      <c r="I44" s="258" t="str">
        <f>IFERROR(VLOOKUP($A44,TableHandbook[],I$2,FALSE),"")</f>
        <v/>
      </c>
      <c r="J44" s="258" t="str">
        <f>IFERROR(VLOOKUP($A44,TableHandbook[],J$2,FALSE),"")</f>
        <v/>
      </c>
      <c r="K44" s="265" t="str">
        <f>IFERROR(VLOOKUP($A44,TableHandbook[],K$2,FALSE),"")</f>
        <v/>
      </c>
      <c r="L44" s="59"/>
      <c r="M44" s="222">
        <v>7</v>
      </c>
    </row>
    <row r="45" spans="1:15" ht="21" customHeight="1" x14ac:dyDescent="0.25">
      <c r="A45" s="175"/>
      <c r="B45" s="176"/>
      <c r="C45" s="177"/>
      <c r="D45" s="177"/>
      <c r="E45" s="178"/>
      <c r="F45" s="179"/>
      <c r="G45" s="179"/>
      <c r="H45" s="159"/>
      <c r="I45" s="159"/>
      <c r="J45" s="159"/>
      <c r="K45" s="159"/>
      <c r="L45" s="160"/>
      <c r="M45" s="222"/>
    </row>
    <row r="46" spans="1:15" ht="18" x14ac:dyDescent="0.25">
      <c r="A46" s="65" t="s">
        <v>32</v>
      </c>
      <c r="B46" s="65"/>
      <c r="C46" s="65"/>
      <c r="D46" s="65"/>
      <c r="E46" s="65"/>
      <c r="F46" s="65"/>
      <c r="G46" s="65"/>
      <c r="H46" s="65"/>
      <c r="I46" s="65"/>
      <c r="J46" s="65"/>
      <c r="K46" s="65"/>
      <c r="L46" s="65"/>
    </row>
    <row r="47" spans="1:15" s="38" customFormat="1" ht="17.25" x14ac:dyDescent="0.2">
      <c r="A47" s="32" t="s">
        <v>33</v>
      </c>
      <c r="B47" s="32"/>
      <c r="C47" s="32"/>
      <c r="D47" s="33"/>
      <c r="E47" s="33"/>
      <c r="F47" s="33"/>
      <c r="G47" s="33"/>
      <c r="H47" s="33"/>
      <c r="I47" s="33"/>
      <c r="J47" s="33"/>
      <c r="K47" s="33"/>
      <c r="L47" s="33"/>
      <c r="M47" s="224"/>
      <c r="N47" s="224"/>
      <c r="O47" s="224"/>
    </row>
    <row r="48" spans="1:15" x14ac:dyDescent="0.25">
      <c r="A48" s="34" t="s">
        <v>34</v>
      </c>
      <c r="B48" s="34"/>
      <c r="C48" s="34"/>
      <c r="D48" s="34"/>
      <c r="E48" s="47"/>
      <c r="F48" s="35"/>
      <c r="G48" s="48"/>
      <c r="H48" s="48"/>
      <c r="I48" s="48"/>
      <c r="J48" s="48"/>
      <c r="K48" s="48"/>
      <c r="L48" s="48" t="s">
        <v>35</v>
      </c>
    </row>
  </sheetData>
  <sheetProtection algorithmName="SHA-512" hashValue="aV7VS75yZTlHoE1JLse5vPTiQGZsx23b9USjAgnx8k37tPb+CngjLXOARJUgimqQSmUFsY5+lPPBR0fNIHiqJg==" saltValue="DcH0BuKthc1zaKY5++QStQ==" spinCount="100000" sheet="1" objects="1" scenarios="1" formatCells="0" formatColumns="0" formatRow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schemas.microsoft.com/office/2006/documentManagement/types"/>
    <ds:schemaRef ds:uri="http://purl.org/dc/elements/1.1/"/>
    <ds:schemaRef ds:uri="http://schemas.openxmlformats.org/package/2006/metadata/core-properties"/>
    <ds:schemaRef ds:uri="http://purl.org/dc/terms/"/>
    <ds:schemaRef ds:uri="ba69df13-0c3c-4942-8695-6ca01564010c"/>
    <ds:schemaRef ds:uri="cc9cb892-206f-4052-b06f-5783104e029f"/>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OM-EDUC</vt:lpstr>
      <vt:lpstr>Planner OM-APLING</vt:lpstr>
      <vt:lpstr>Planner OC-TESOL</vt:lpstr>
      <vt:lpstr>Planner OC-EDUC</vt:lpstr>
      <vt:lpstr>Planner OC-EDHE</vt:lpstr>
      <vt:lpstr>Unitsets</vt:lpstr>
      <vt:lpstr>Planner 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M-Teach (Sec)'!Print_Area</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(ECE)'!Print_Area</vt:lpstr>
      <vt:lpstr>'Planner OM-Teach (Prim)'!Print_Area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2024-11-26T08:05:56Z</cp:lastPrinted>
  <dcterms:created xsi:type="dcterms:W3CDTF">2022-02-28T04:48:12Z</dcterms:created>
  <dcterms:modified xsi:type="dcterms:W3CDTF">2024-12-10T05:43:29Z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