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updateLinks="never"/>
  <mc:AlternateContent xmlns:mc="http://schemas.openxmlformats.org/markup-compatibility/2006">
    <mc:Choice Requires="x15">
      <x15ac:absPath xmlns:x15ac="http://schemas.microsoft.com/office/spreadsheetml/2010/11/ac" url="J:\ED\Teaching &amp; Learning\Teaching Support\Study Plan Templates\B.Ed Primary\"/>
    </mc:Choice>
  </mc:AlternateContent>
  <xr:revisionPtr revIDLastSave="0" documentId="13_ncr:1_{F50D7640-6274-4BD7-ACE2-B58EB6FDC293}" xr6:coauthVersionLast="47" xr6:coauthVersionMax="47" xr10:uidLastSave="{00000000-0000-0000-0000-000000000000}"/>
  <workbookProtection workbookAlgorithmName="SHA-512" workbookHashValue="KK+S8v+3ECiZze5phSovgFnx6mhcP9626oF9hR23KWdowAu8Gg11wE7qcl161DxTOz5NZWT+Xgl9+l+t0xMUuw==" workbookSaltValue="tz6a5i6fyGBzPZd+b4AHPA==" workbookSpinCount="100000" lockStructure="1"/>
  <bookViews>
    <workbookView xWindow="-28920" yWindow="1725" windowWidth="29040" windowHeight="15840" xr2:uid="{00000000-000D-0000-FFFF-FFFF00000000}"/>
  </bookViews>
  <sheets>
    <sheet name="BEd (Primary) OUA" sheetId="1" r:id="rId1"/>
    <sheet name="Course and unitsets" sheetId="2" state="hidden" r:id="rId2"/>
    <sheet name="Handbook" sheetId="3" state="hidden" r:id="rId3"/>
  </sheets>
  <externalReferences>
    <externalReference r:id="rId4"/>
  </externalReferences>
  <definedNames>
    <definedName name="Handbook">Handbook!$A:$F</definedName>
    <definedName name="_xlnm.Print_Area" localSheetId="0">'BEd (Primary) OUA'!$A$1:$G$79</definedName>
    <definedName name="_xlnm.Print_Titles" localSheetId="0">'BEd (Primary) OUA'!$1:$1</definedName>
    <definedName name="SPComm">'Course and unitsets'!$A$6:$B$10</definedName>
    <definedName name="UnitCombs">'Course and unitsets'!$G$3:$J$32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3" i="1" l="1"/>
  <c r="A49" i="1" l="1"/>
  <c r="E49" i="1" s="1"/>
  <c r="B49" i="1" l="1"/>
  <c r="C49" i="1"/>
  <c r="A31" i="1"/>
  <c r="E31" i="1" s="1"/>
  <c r="A35" i="1"/>
  <c r="E35" i="1" s="1"/>
  <c r="A47" i="1"/>
  <c r="E47" i="1" s="1"/>
  <c r="A43" i="1"/>
  <c r="E43" i="1" s="1"/>
  <c r="A37" i="1"/>
  <c r="E37" i="1" s="1"/>
  <c r="A29" i="1"/>
  <c r="E29" i="1" s="1"/>
  <c r="A46" i="1"/>
  <c r="E46" i="1" s="1"/>
  <c r="A40" i="1"/>
  <c r="E40" i="1" s="1"/>
  <c r="A34" i="1"/>
  <c r="E34" i="1" s="1"/>
  <c r="A44" i="1"/>
  <c r="E44" i="1" s="1"/>
  <c r="A38" i="1"/>
  <c r="E38" i="1" s="1"/>
  <c r="A32" i="1"/>
  <c r="E32" i="1" s="1"/>
  <c r="A41" i="1"/>
  <c r="E41" i="1" s="1"/>
  <c r="A7" i="1"/>
  <c r="C7" i="1" s="1"/>
  <c r="A13" i="1"/>
  <c r="E13" i="1" s="1"/>
  <c r="A19" i="1"/>
  <c r="E19" i="1" s="1"/>
  <c r="A25" i="1"/>
  <c r="E25" i="1" s="1"/>
  <c r="A8" i="1"/>
  <c r="E8" i="1" s="1"/>
  <c r="A14" i="1"/>
  <c r="E14" i="1" s="1"/>
  <c r="A20" i="1"/>
  <c r="E20" i="1" s="1"/>
  <c r="A26" i="1"/>
  <c r="E26" i="1" s="1"/>
  <c r="A10" i="1"/>
  <c r="E10" i="1" s="1"/>
  <c r="A16" i="1"/>
  <c r="E16" i="1" s="1"/>
  <c r="A22" i="1"/>
  <c r="E22" i="1" s="1"/>
  <c r="A28" i="1"/>
  <c r="E28" i="1" s="1"/>
  <c r="A11" i="1"/>
  <c r="E11" i="1" s="1"/>
  <c r="A17" i="1"/>
  <c r="E17" i="1" s="1"/>
  <c r="A23" i="1"/>
  <c r="E23" i="1" s="1"/>
  <c r="E7" i="1" l="1"/>
  <c r="C26" i="1"/>
  <c r="B26" i="1"/>
  <c r="C41" i="1"/>
  <c r="B41" i="1"/>
  <c r="C31" i="1"/>
  <c r="B31" i="1"/>
  <c r="B22" i="1"/>
  <c r="C22" i="1"/>
  <c r="C20" i="1"/>
  <c r="B20" i="1"/>
  <c r="B19" i="1"/>
  <c r="C19" i="1"/>
  <c r="C32" i="1"/>
  <c r="B32" i="1"/>
  <c r="B40" i="1"/>
  <c r="C40" i="1"/>
  <c r="C43" i="1"/>
  <c r="B43" i="1"/>
  <c r="C25" i="1"/>
  <c r="B25" i="1"/>
  <c r="B34" i="1"/>
  <c r="C34" i="1"/>
  <c r="B37" i="1"/>
  <c r="C37" i="1"/>
  <c r="C23" i="1"/>
  <c r="B23" i="1"/>
  <c r="C17" i="1"/>
  <c r="B17" i="1"/>
  <c r="B16" i="1"/>
  <c r="C16" i="1"/>
  <c r="C14" i="1"/>
  <c r="B14" i="1"/>
  <c r="C13" i="1"/>
  <c r="B13" i="1"/>
  <c r="C38" i="1"/>
  <c r="B38" i="1"/>
  <c r="B46" i="1"/>
  <c r="C46" i="1"/>
  <c r="C47" i="1"/>
  <c r="B47" i="1"/>
  <c r="B28" i="1"/>
  <c r="C28" i="1"/>
  <c r="C11" i="1"/>
  <c r="B11" i="1"/>
  <c r="B10" i="1"/>
  <c r="C10" i="1"/>
  <c r="C8" i="1"/>
  <c r="B8" i="1"/>
  <c r="B7" i="1"/>
  <c r="C44" i="1"/>
  <c r="B44" i="1"/>
  <c r="C29" i="1"/>
  <c r="B29" i="1"/>
  <c r="C35" i="1"/>
  <c r="B35" i="1"/>
</calcChain>
</file>

<file path=xl/sharedStrings.xml><?xml version="1.0" encoding="utf-8"?>
<sst xmlns="http://schemas.openxmlformats.org/spreadsheetml/2006/main" count="335" uniqueCount="183">
  <si>
    <r>
      <t>Curtin University</t>
    </r>
    <r>
      <rPr>
        <sz val="11"/>
        <color theme="1"/>
        <rFont val="Arial"/>
        <family val="2"/>
      </rPr>
      <t xml:space="preserve">
School of Education </t>
    </r>
  </si>
  <si>
    <t>Course:</t>
  </si>
  <si>
    <t>This study plan is correct and contains up to date course information at the time of issue but may be subject to change. Curtin will not be liable to you or to any other person for any loss or damage (including direct, consequential or economic loss or damage) however caused and whether by negligence or otherwise which may result directly or indirectly from the use of this publication.</t>
  </si>
  <si>
    <t>Curtin University is a trademark of Curtin University of Technology</t>
  </si>
  <si>
    <t>CRICOS Provider Code 00301J</t>
  </si>
  <si>
    <t>800 credit points required</t>
  </si>
  <si>
    <t>Child Development for Educators</t>
  </si>
  <si>
    <t>INED3002</t>
  </si>
  <si>
    <t>EDC370</t>
  </si>
  <si>
    <t>Notes</t>
  </si>
  <si>
    <t>Performing Arts for Educators</t>
  </si>
  <si>
    <t>The Numerate Educator</t>
  </si>
  <si>
    <t>Exploring &amp; Contesting the Curriculum</t>
  </si>
  <si>
    <t>Indigenous Australian Education</t>
  </si>
  <si>
    <t>EDUC1020</t>
  </si>
  <si>
    <t>EDC105</t>
  </si>
  <si>
    <t>EDUC1022</t>
  </si>
  <si>
    <t>EDC135</t>
  </si>
  <si>
    <t>EDUC1024</t>
  </si>
  <si>
    <t>EDC121</t>
  </si>
  <si>
    <t>EDUC1026</t>
  </si>
  <si>
    <t>EDC140</t>
  </si>
  <si>
    <t>EDUC1018</t>
  </si>
  <si>
    <t>EDC163</t>
  </si>
  <si>
    <t>EDUC1030</t>
  </si>
  <si>
    <t>EDC153</t>
  </si>
  <si>
    <t>EDUC1032</t>
  </si>
  <si>
    <t>EDC145</t>
  </si>
  <si>
    <t>EDUC1028</t>
  </si>
  <si>
    <t>EDC175</t>
  </si>
  <si>
    <t>EDPR2013</t>
  </si>
  <si>
    <t>EDP210</t>
  </si>
  <si>
    <t>EDUC2008</t>
  </si>
  <si>
    <t>EDC235</t>
  </si>
  <si>
    <t>EDPR2015</t>
  </si>
  <si>
    <t>EDUC2006</t>
  </si>
  <si>
    <t>EDC245</t>
  </si>
  <si>
    <t>Learning Theories, Diversity &amp; Differentiation</t>
  </si>
  <si>
    <t>EDPR2006</t>
  </si>
  <si>
    <t>EDP243</t>
  </si>
  <si>
    <t>Children as Mathematical Learners</t>
  </si>
  <si>
    <t>EDPR2017</t>
  </si>
  <si>
    <t>EDP255</t>
  </si>
  <si>
    <t>EDPR2010</t>
  </si>
  <si>
    <t>EDP273</t>
  </si>
  <si>
    <t>Inquiry in the Science Classroom</t>
  </si>
  <si>
    <t>EDPR3007</t>
  </si>
  <si>
    <t>EDP311</t>
  </si>
  <si>
    <t>Cultural Contexts in Primary Education</t>
  </si>
  <si>
    <t>EDPR3013</t>
  </si>
  <si>
    <t>EDP320</t>
  </si>
  <si>
    <t>Primary Professional Experience 3: Evaluating Learning</t>
  </si>
  <si>
    <t>EDPR3011</t>
  </si>
  <si>
    <t>EDP333</t>
  </si>
  <si>
    <t>EDPR3006</t>
  </si>
  <si>
    <t>EDP343</t>
  </si>
  <si>
    <t>Inquiry in the Mathematics Classroom</t>
  </si>
  <si>
    <t>EDPR3015</t>
  </si>
  <si>
    <t>EDP385</t>
  </si>
  <si>
    <t>EDPR3010</t>
  </si>
  <si>
    <t>EDP373</t>
  </si>
  <si>
    <t>Inquiry in the Humanities &amp; Social Sciences Classroom</t>
  </si>
  <si>
    <t>EDPR4004</t>
  </si>
  <si>
    <t>EDP415</t>
  </si>
  <si>
    <t>The Literacy Researcher</t>
  </si>
  <si>
    <t>EDPR4002</t>
  </si>
  <si>
    <t>EDP443</t>
  </si>
  <si>
    <t>EDUC4050</t>
  </si>
  <si>
    <t>EDC445</t>
  </si>
  <si>
    <t>The Professional Educator: Transition to the Profession</t>
  </si>
  <si>
    <t>EDUC4041</t>
  </si>
  <si>
    <t>EDC450</t>
  </si>
  <si>
    <t>The Professional Educator: Developing Teacher Identity</t>
  </si>
  <si>
    <t>Level 2</t>
  </si>
  <si>
    <t>Level 3</t>
  </si>
  <si>
    <t>Level 4</t>
  </si>
  <si>
    <t>iSTEM</t>
  </si>
  <si>
    <t>EDUC4033</t>
  </si>
  <si>
    <t>EDC492</t>
  </si>
  <si>
    <t>iSTEM Education through Digital Stories</t>
  </si>
  <si>
    <t>EDUC4035</t>
  </si>
  <si>
    <t>EDC493</t>
  </si>
  <si>
    <t>iSTEM: Social Issues</t>
  </si>
  <si>
    <t>EDUC4026</t>
  </si>
  <si>
    <t>EDC488</t>
  </si>
  <si>
    <t>Project-based iSTEM Education</t>
  </si>
  <si>
    <t>English Language and Literacy</t>
  </si>
  <si>
    <t>EDUC4024</t>
  </si>
  <si>
    <t>EDC486</t>
  </si>
  <si>
    <t>EDUC4037</t>
  </si>
  <si>
    <t>EDC494</t>
  </si>
  <si>
    <t>Language and Diversity</t>
  </si>
  <si>
    <t>EDUC4025</t>
  </si>
  <si>
    <t>EDC487</t>
  </si>
  <si>
    <t>Creative Literacies</t>
  </si>
  <si>
    <t>Literacy and Numeracy in Diverse Populations</t>
  </si>
  <si>
    <t>EDUC4028</t>
  </si>
  <si>
    <t>EDC490</t>
  </si>
  <si>
    <t>EDUC4045</t>
  </si>
  <si>
    <t>EDC460</t>
  </si>
  <si>
    <t>EDUC4043</t>
  </si>
  <si>
    <t>EDC465</t>
  </si>
  <si>
    <t>Technologies</t>
  </si>
  <si>
    <t>EDUC4030</t>
  </si>
  <si>
    <t>EDC491</t>
  </si>
  <si>
    <t>Technologies: Coding for Teachers</t>
  </si>
  <si>
    <t>EDUC4039</t>
  </si>
  <si>
    <t>EDC495</t>
  </si>
  <si>
    <t>Technologies: Design Solutions</t>
  </si>
  <si>
    <t>EDUC4047</t>
  </si>
  <si>
    <t>EDC470</t>
  </si>
  <si>
    <t>Technologies: Digital Solutions</t>
  </si>
  <si>
    <t>Catholic Education</t>
  </si>
  <si>
    <t>CTED4003</t>
  </si>
  <si>
    <t>EDC483</t>
  </si>
  <si>
    <t>An Introduction to Catholic Education</t>
  </si>
  <si>
    <t>CTED4005</t>
  </si>
  <si>
    <t>EDC485</t>
  </si>
  <si>
    <t>CTED4004</t>
  </si>
  <si>
    <t>EDC484</t>
  </si>
  <si>
    <t>Professional Experience 4: The Internship</t>
  </si>
  <si>
    <t>Primary Prof Exp 2: Ldshp &amp; Stewardshp Diverse Learn Environs</t>
  </si>
  <si>
    <t>EDP227</t>
  </si>
  <si>
    <t>Health &amp; Physical Education</t>
  </si>
  <si>
    <t>English Pedagogies &amp; the Integrated Classroom</t>
  </si>
  <si>
    <t>Visual &amp; Media Arts Education</t>
  </si>
  <si>
    <t>Mathematics Pedagogies &amp; Integrated Curriculum</t>
  </si>
  <si>
    <t>Creating &amp; Responding to Literature</t>
  </si>
  <si>
    <t>Supporting Literacy &amp; Numeracy Development for Diverse Learners</t>
  </si>
  <si>
    <t>Alternative Approaches to Teaching Literacy &amp; Numeracy</t>
  </si>
  <si>
    <t>Prayer &amp; Morality in Catholic Studies</t>
  </si>
  <si>
    <t>Creed &amp; Sacraments in Catholic Studies</t>
  </si>
  <si>
    <t xml:space="preserve">Credits to Complete:  </t>
  </si>
  <si>
    <t>All other units</t>
  </si>
  <si>
    <t>Course Codes &amp; Titles</t>
  </si>
  <si>
    <t>SP commencing enrolment:</t>
  </si>
  <si>
    <t>Select starting SP</t>
  </si>
  <si>
    <t>START</t>
  </si>
  <si>
    <t>OpenUnis SP1</t>
  </si>
  <si>
    <t>SP1</t>
  </si>
  <si>
    <t>OpenUnis SP2</t>
  </si>
  <si>
    <t>SP2</t>
  </si>
  <si>
    <t>OpenUnis SP3</t>
  </si>
  <si>
    <t>SP3</t>
  </si>
  <si>
    <t>OpenUnis SP4</t>
  </si>
  <si>
    <t>SP4</t>
  </si>
  <si>
    <t>Order of Study Combinations</t>
  </si>
  <si>
    <t>Elective</t>
  </si>
  <si>
    <t>Curtin SPK</t>
  </si>
  <si>
    <t>OUA Code</t>
  </si>
  <si>
    <t>Subject Title</t>
  </si>
  <si>
    <t>Pre-reqs</t>
  </si>
  <si>
    <t>Teaching and Learning in the Digital World</t>
  </si>
  <si>
    <t>Educators Inquiring About the World</t>
  </si>
  <si>
    <t>Teaching Language, Literacy &amp; Literature in Junior Primary</t>
  </si>
  <si>
    <t>Primary Prof Exp 1: Planning for Teaching</t>
  </si>
  <si>
    <t>OB-EDPR v.2</t>
  </si>
  <si>
    <t>OU-EDPR v.2</t>
  </si>
  <si>
    <t>Prior Study</t>
  </si>
  <si>
    <t>Level 1</t>
  </si>
  <si>
    <t>EDC135 + EDC245</t>
  </si>
  <si>
    <t>Specified Elective - must be chosen from list over</t>
  </si>
  <si>
    <t>Nil</t>
  </si>
  <si>
    <t>Commencing enrolment:</t>
  </si>
  <si>
    <t>Introducing Language, Literacy &amp; Literature for Educators</t>
  </si>
  <si>
    <t>International Baccalaureate</t>
  </si>
  <si>
    <t>EDC163 + EDC121 + EDC145</t>
  </si>
  <si>
    <t>Prereq</t>
  </si>
  <si>
    <t>Progress</t>
  </si>
  <si>
    <t xml:space="preserve"> Bachelor of Education (Primary Education) v2</t>
  </si>
  <si>
    <t>EDIB4004</t>
  </si>
  <si>
    <t>EDC481</t>
  </si>
  <si>
    <t>Introduction to the International Baccalaureate Programme</t>
  </si>
  <si>
    <t>EDIB4005</t>
  </si>
  <si>
    <t>EDC496</t>
  </si>
  <si>
    <t>International Baccalaureate Primary Years Programme</t>
  </si>
  <si>
    <t>EDIB4007</t>
  </si>
  <si>
    <t>EDC482</t>
  </si>
  <si>
    <t>The International Baccalaureate in Action</t>
  </si>
  <si>
    <t>Check Handbook</t>
  </si>
  <si>
    <t>2023 OUA Education Enrolment Planner</t>
  </si>
  <si>
    <t>Literacy and Numeracy for First Nations Peoples of Australia</t>
  </si>
  <si>
    <t>If you have any queries about your course, please contact Curtin Connect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</si>
</sst>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C09]d\ mmmm\ yyyy;@"/>
  </numFmts>
  <fonts count="43" x14ac:knownFonts="1">
    <font>
      <sz val="11"/>
      <color theme="1"/>
      <name val="Calibri"/>
      <family val="2"/>
      <scheme val="minor"/>
    </font>
    <font>
      <b/>
      <sz val="11"/>
      <color theme="1"/>
      <name val="Arial"/>
      <family val="2"/>
    </font>
    <font>
      <sz val="11"/>
      <color theme="1"/>
      <name val="Arial"/>
      <family val="2"/>
    </font>
    <font>
      <b/>
      <sz val="18"/>
      <color theme="0"/>
      <name val="Arial"/>
      <family val="2"/>
    </font>
    <font>
      <b/>
      <sz val="11"/>
      <color theme="1"/>
      <name val="Segoe UI"/>
      <family val="2"/>
    </font>
    <font>
      <sz val="11"/>
      <color theme="1"/>
      <name val="Segoe UI"/>
      <family val="2"/>
    </font>
    <font>
      <sz val="11"/>
      <name val="Segoe UI"/>
      <family val="2"/>
    </font>
    <font>
      <b/>
      <sz val="9"/>
      <color theme="1"/>
      <name val="Segoe UI"/>
      <family val="2"/>
    </font>
    <font>
      <b/>
      <sz val="8"/>
      <color theme="1"/>
      <name val="Segoe UI"/>
      <family val="2"/>
    </font>
    <font>
      <sz val="9"/>
      <color theme="1"/>
      <name val="Segoe UI"/>
      <family val="2"/>
    </font>
    <font>
      <b/>
      <sz val="8"/>
      <color theme="0"/>
      <name val="Segoe UI"/>
      <family val="2"/>
    </font>
    <font>
      <sz val="8"/>
      <color theme="1"/>
      <name val="Segoe UI"/>
      <family val="2"/>
    </font>
    <font>
      <sz val="8"/>
      <name val="Segoe UI"/>
      <family val="2"/>
    </font>
    <font>
      <sz val="6"/>
      <color theme="1"/>
      <name val="Segoe UI"/>
      <family val="2"/>
    </font>
    <font>
      <b/>
      <sz val="10"/>
      <name val="Segoe UI"/>
      <family val="2"/>
    </font>
    <font>
      <sz val="6"/>
      <color theme="1"/>
      <name val="Arial"/>
      <family val="2"/>
    </font>
    <font>
      <sz val="10"/>
      <color indexed="8"/>
      <name val="Arial"/>
      <family val="2"/>
    </font>
    <font>
      <sz val="9"/>
      <name val="Segoe UI"/>
      <family val="2"/>
    </font>
    <font>
      <b/>
      <sz val="9"/>
      <name val="Segoe UI"/>
      <family val="2"/>
    </font>
    <font>
      <b/>
      <sz val="11"/>
      <name val="Arial"/>
      <family val="2"/>
    </font>
    <font>
      <b/>
      <sz val="12"/>
      <name val="Arial"/>
      <family val="2"/>
    </font>
    <font>
      <b/>
      <sz val="11"/>
      <name val="Segoe UI"/>
      <family val="2"/>
    </font>
    <font>
      <b/>
      <sz val="8"/>
      <name val="Segoe UI"/>
      <family val="2"/>
    </font>
    <font>
      <sz val="8"/>
      <color theme="1"/>
      <name val="Arial"/>
      <family val="2"/>
    </font>
    <font>
      <b/>
      <sz val="8"/>
      <color theme="0"/>
      <name val="Arial"/>
      <family val="2"/>
    </font>
    <font>
      <b/>
      <sz val="9"/>
      <color theme="0"/>
      <name val="Arial"/>
      <family val="2"/>
    </font>
    <font>
      <sz val="8"/>
      <name val="Arial"/>
      <family val="2"/>
    </font>
    <font>
      <sz val="8"/>
      <color theme="0"/>
      <name val="Segoe UI"/>
      <family val="2"/>
    </font>
    <font>
      <sz val="11"/>
      <color rgb="FFFF0066"/>
      <name val="Wingdings"/>
      <charset val="2"/>
    </font>
    <font>
      <sz val="11"/>
      <color rgb="FF9C6500"/>
      <name val="Calibri"/>
      <family val="2"/>
      <scheme val="minor"/>
    </font>
    <font>
      <sz val="8"/>
      <color rgb="FFFF0000"/>
      <name val="Segoe UI"/>
      <family val="2"/>
    </font>
    <font>
      <b/>
      <sz val="9"/>
      <color rgb="FFFF0000"/>
      <name val="Segoe UI"/>
      <family val="2"/>
    </font>
    <font>
      <b/>
      <sz val="8"/>
      <name val="Arial"/>
      <family val="2"/>
    </font>
    <font>
      <sz val="11"/>
      <name val="Calibri"/>
      <family val="2"/>
      <scheme val="minor"/>
    </font>
    <font>
      <b/>
      <sz val="12"/>
      <name val="Segoe UI"/>
      <family val="2"/>
    </font>
    <font>
      <sz val="11"/>
      <name val="Arial"/>
      <family val="2"/>
    </font>
    <font>
      <sz val="7"/>
      <color theme="1"/>
      <name val="Segoe UI"/>
      <family val="2"/>
    </font>
    <font>
      <b/>
      <sz val="10"/>
      <color theme="1"/>
      <name val="Segoe UI"/>
      <family val="2"/>
    </font>
    <font>
      <u/>
      <sz val="11"/>
      <color theme="10"/>
      <name val="Calibri"/>
      <family val="2"/>
      <scheme val="minor"/>
    </font>
    <font>
      <b/>
      <sz val="9"/>
      <color theme="0"/>
      <name val="Segoe UI"/>
      <family val="2"/>
    </font>
    <font>
      <sz val="9"/>
      <color theme="1"/>
      <name val="Arial"/>
      <family val="2"/>
    </font>
    <font>
      <sz val="10"/>
      <name val="Calibri"/>
      <family val="2"/>
      <scheme val="minor"/>
    </font>
    <font>
      <u/>
      <sz val="12"/>
      <color theme="10"/>
      <name val="Calibri"/>
      <family val="2"/>
      <scheme val="minor"/>
    </font>
  </fonts>
  <fills count="15">
    <fill>
      <patternFill patternType="none"/>
    </fill>
    <fill>
      <patternFill patternType="gray125"/>
    </fill>
    <fill>
      <patternFill patternType="solid">
        <fgColor theme="0"/>
        <bgColor indexed="64"/>
      </patternFill>
    </fill>
    <fill>
      <patternFill patternType="solid">
        <fgColor theme="1" tint="0.14999847407452621"/>
        <bgColor indexed="64"/>
      </patternFill>
    </fill>
    <fill>
      <patternFill patternType="solid">
        <fgColor rgb="FF95B3D7"/>
        <bgColor indexed="64"/>
      </patternFill>
    </fill>
    <fill>
      <patternFill patternType="solid">
        <fgColor rgb="FF538DD5"/>
        <bgColor indexed="64"/>
      </patternFill>
    </fill>
    <fill>
      <patternFill patternType="solid">
        <fgColor rgb="FF9BC2E6"/>
        <bgColor indexed="64"/>
      </patternFill>
    </fill>
    <fill>
      <patternFill patternType="solid">
        <fgColor theme="2" tint="-0.499984740745262"/>
        <bgColor indexed="64"/>
      </patternFill>
    </fill>
    <fill>
      <patternFill patternType="solid">
        <fgColor theme="0" tint="-0.14999847407452621"/>
        <bgColor indexed="64"/>
      </patternFill>
    </fill>
    <fill>
      <patternFill patternType="solid">
        <fgColor rgb="FFFFEB9C"/>
      </patternFill>
    </fill>
    <fill>
      <patternFill patternType="solid">
        <fgColor theme="0" tint="-0.249977111117893"/>
        <bgColor indexed="64"/>
      </patternFill>
    </fill>
    <fill>
      <patternFill patternType="solid">
        <fgColor rgb="FF999999"/>
        <bgColor indexed="64"/>
      </patternFill>
    </fill>
    <fill>
      <patternFill patternType="solid">
        <fgColor theme="5" tint="0.59999389629810485"/>
        <bgColor indexed="64"/>
      </patternFill>
    </fill>
    <fill>
      <patternFill patternType="solid">
        <fgColor theme="5" tint="0.79998168889431442"/>
        <bgColor indexed="64"/>
      </patternFill>
    </fill>
    <fill>
      <patternFill patternType="solid">
        <fgColor theme="0" tint="-0.499984740745262"/>
        <bgColor indexed="64"/>
      </patternFill>
    </fill>
  </fills>
  <borders count="35">
    <border>
      <left/>
      <right/>
      <top/>
      <bottom/>
      <diagonal/>
    </border>
    <border>
      <left/>
      <right/>
      <top/>
      <bottom style="thin">
        <color rgb="FF6D6E71"/>
      </bottom>
      <diagonal/>
    </border>
    <border>
      <left style="thin">
        <color theme="0" tint="-0.14996795556505021"/>
      </left>
      <right/>
      <top/>
      <bottom style="thin">
        <color theme="0" tint="-0.14996795556505021"/>
      </bottom>
      <diagonal/>
    </border>
    <border>
      <left/>
      <right/>
      <top/>
      <bottom style="thin">
        <color theme="0" tint="-0.14996795556505021"/>
      </bottom>
      <diagonal/>
    </border>
    <border>
      <left/>
      <right/>
      <top style="thin">
        <color rgb="FF6D6E71"/>
      </top>
      <bottom style="thin">
        <color theme="0" tint="-0.14996795556505021"/>
      </bottom>
      <diagonal/>
    </border>
    <border>
      <left style="thin">
        <color theme="0" tint="-0.14996795556505021"/>
      </left>
      <right/>
      <top style="thin">
        <color theme="0" tint="-0.14996795556505021"/>
      </top>
      <bottom style="thin">
        <color theme="0" tint="-0.14996795556505021"/>
      </bottom>
      <diagonal/>
    </border>
    <border>
      <left/>
      <right/>
      <top style="thin">
        <color theme="0" tint="-0.14996795556505021"/>
      </top>
      <bottom style="thin">
        <color theme="0" tint="-0.14996795556505021"/>
      </bottom>
      <diagonal/>
    </border>
    <border>
      <left/>
      <right style="thin">
        <color theme="0" tint="-0.14993743705557422"/>
      </right>
      <top style="thin">
        <color theme="0" tint="-0.14996795556505021"/>
      </top>
      <bottom style="thin">
        <color theme="0" tint="-0.14993743705557422"/>
      </bottom>
      <diagonal/>
    </border>
    <border>
      <left/>
      <right/>
      <top style="thin">
        <color theme="0" tint="-0.14996795556505021"/>
      </top>
      <bottom style="thin">
        <color theme="0" tint="-0.14993743705557422"/>
      </bottom>
      <diagonal/>
    </border>
    <border>
      <left style="thin">
        <color theme="0" tint="-0.14996795556505021"/>
      </left>
      <right/>
      <top style="thin">
        <color theme="0" tint="-0.14993743705557422"/>
      </top>
      <bottom style="thin">
        <color theme="0" tint="-0.14996795556505021"/>
      </bottom>
      <diagonal/>
    </border>
    <border>
      <left/>
      <right/>
      <top style="thin">
        <color theme="0" tint="-0.14993743705557422"/>
      </top>
      <bottom style="thin">
        <color theme="0" tint="-0.14996795556505021"/>
      </bottom>
      <diagonal/>
    </border>
    <border>
      <left/>
      <right style="thin">
        <color theme="0" tint="-0.14993743705557422"/>
      </right>
      <top style="thin">
        <color theme="0" tint="-0.14993743705557422"/>
      </top>
      <bottom style="thin">
        <color theme="0" tint="-0.14993743705557422"/>
      </bottom>
      <diagonal/>
    </border>
    <border>
      <left/>
      <right/>
      <top style="thin">
        <color theme="0" tint="-0.14993743705557422"/>
      </top>
      <bottom style="thin">
        <color theme="0" tint="-0.14993743705557422"/>
      </bottom>
      <diagonal/>
    </border>
    <border>
      <left/>
      <right/>
      <top/>
      <bottom style="thin">
        <color theme="0" tint="-0.14993743705557422"/>
      </bottom>
      <diagonal/>
    </border>
    <border>
      <left style="thin">
        <color theme="0" tint="-0.14996795556505021"/>
      </left>
      <right/>
      <top style="thin">
        <color theme="0" tint="-0.14996795556505021"/>
      </top>
      <bottom style="thin">
        <color theme="0" tint="-0.14993743705557422"/>
      </bottom>
      <diagonal/>
    </border>
    <border>
      <left/>
      <right style="thin">
        <color theme="0" tint="-0.14993743705557422"/>
      </right>
      <top/>
      <bottom/>
      <diagonal/>
    </border>
    <border>
      <left/>
      <right/>
      <top style="thin">
        <color theme="0" tint="-0.14996795556505021"/>
      </top>
      <bottom/>
      <diagonal/>
    </border>
    <border>
      <left/>
      <right style="thin">
        <color theme="0" tint="-0.14993743705557422"/>
      </right>
      <top style="thin">
        <color theme="0" tint="-0.14996795556505021"/>
      </top>
      <bottom/>
      <diagonal/>
    </border>
    <border>
      <left/>
      <right/>
      <top style="thin">
        <color auto="1"/>
      </top>
      <bottom style="thin">
        <color auto="1"/>
      </bottom>
      <diagonal/>
    </border>
    <border>
      <left/>
      <right/>
      <top style="thin">
        <color indexed="64"/>
      </top>
      <bottom/>
      <diagonal/>
    </border>
    <border>
      <left/>
      <right/>
      <top/>
      <bottom style="thin">
        <color auto="1"/>
      </bottom>
      <diagonal/>
    </border>
    <border>
      <left style="thin">
        <color rgb="FF6D6E71"/>
      </left>
      <right/>
      <top/>
      <bottom style="thin">
        <color rgb="FF6D6E71"/>
      </bottom>
      <diagonal/>
    </border>
    <border>
      <left/>
      <right style="thin">
        <color rgb="FF6D6E71"/>
      </right>
      <top/>
      <bottom style="thin">
        <color rgb="FF6D6E71"/>
      </bottom>
      <diagonal/>
    </border>
    <border>
      <left style="thin">
        <color theme="0" tint="-0.14996795556505021"/>
      </left>
      <right/>
      <top/>
      <bottom style="thin">
        <color theme="0" tint="-0.14993743705557422"/>
      </bottom>
      <diagonal/>
    </border>
    <border>
      <left/>
      <right style="thin">
        <color theme="0" tint="-0.14993743705557422"/>
      </right>
      <top/>
      <bottom style="thin">
        <color theme="0" tint="-0.14993743705557422"/>
      </bottom>
      <diagonal/>
    </border>
    <border>
      <left/>
      <right/>
      <top/>
      <bottom style="thin">
        <color theme="0" tint="-0.14990691854609822"/>
      </bottom>
      <diagonal/>
    </border>
    <border>
      <left/>
      <right style="thin">
        <color theme="0" tint="-0.14990691854609822"/>
      </right>
      <top/>
      <bottom style="thin">
        <color theme="0" tint="-0.14990691854609822"/>
      </bottom>
      <diagonal/>
    </border>
    <border>
      <left style="thin">
        <color theme="0"/>
      </left>
      <right/>
      <top style="thin">
        <color rgb="FF6D6E71"/>
      </top>
      <bottom style="thin">
        <color theme="0" tint="-0.14996795556505021"/>
      </bottom>
      <diagonal/>
    </border>
    <border>
      <left/>
      <right style="thin">
        <color theme="0" tint="-0.14996795556505021"/>
      </right>
      <top style="thin">
        <color rgb="FF6D6E71"/>
      </top>
      <bottom style="thin">
        <color theme="0" tint="-0.14996795556505021"/>
      </bottom>
      <diagonal/>
    </border>
    <border>
      <left style="thin">
        <color theme="0"/>
      </left>
      <right/>
      <top style="thin">
        <color theme="0" tint="-0.14996795556505021"/>
      </top>
      <bottom style="thin">
        <color theme="0" tint="-0.14996795556505021"/>
      </bottom>
      <diagonal/>
    </border>
    <border>
      <left/>
      <right style="thin">
        <color theme="0" tint="-0.14993743705557422"/>
      </right>
      <top style="thin">
        <color theme="0" tint="-0.14996795556505021"/>
      </top>
      <bottom style="thin">
        <color theme="0" tint="-0.14996795556505021"/>
      </bottom>
      <diagonal/>
    </border>
    <border>
      <left style="thin">
        <color theme="0"/>
      </left>
      <right/>
      <top style="thin">
        <color theme="0" tint="-0.14996795556505021"/>
      </top>
      <bottom style="thin">
        <color theme="0" tint="-0.14993743705557422"/>
      </bottom>
      <diagonal/>
    </border>
    <border>
      <left/>
      <right/>
      <top style="thin">
        <color theme="0" tint="-0.14993743705557422"/>
      </top>
      <bottom style="thin">
        <color theme="0" tint="-0.14990691854609822"/>
      </bottom>
      <diagonal/>
    </border>
    <border>
      <left/>
      <right/>
      <top style="thin">
        <color theme="0" tint="-0.1498764000366222"/>
      </top>
      <bottom style="thin">
        <color theme="0" tint="-0.1498458815271462"/>
      </bottom>
      <diagonal/>
    </border>
    <border>
      <left/>
      <right style="thin">
        <color theme="0" tint="-0.14990691854609822"/>
      </right>
      <top style="thin">
        <color theme="0" tint="-0.1498764000366222"/>
      </top>
      <bottom style="thin">
        <color theme="0" tint="-0.1498458815271462"/>
      </bottom>
      <diagonal/>
    </border>
  </borders>
  <cellStyleXfs count="4">
    <xf numFmtId="0" fontId="0" fillId="0" borderId="0"/>
    <xf numFmtId="0" fontId="16" fillId="0" borderId="0">
      <alignment vertical="top"/>
    </xf>
    <xf numFmtId="0" fontId="29" fillId="9" borderId="0" applyNumberFormat="0" applyBorder="0" applyAlignment="0" applyProtection="0"/>
    <xf numFmtId="0" fontId="38" fillId="0" borderId="0" applyNumberFormat="0" applyFill="0" applyBorder="0" applyAlignment="0" applyProtection="0"/>
  </cellStyleXfs>
  <cellXfs count="177">
    <xf numFmtId="0" fontId="0" fillId="0" borderId="0" xfId="0"/>
    <xf numFmtId="0" fontId="23" fillId="0" borderId="0" xfId="0" applyFont="1" applyAlignment="1">
      <alignment vertical="center"/>
    </xf>
    <xf numFmtId="0" fontId="24" fillId="7" borderId="0" xfId="0" applyFont="1" applyFill="1" applyAlignment="1">
      <alignment vertical="center"/>
    </xf>
    <xf numFmtId="0" fontId="23" fillId="0" borderId="0" xfId="0" applyFont="1" applyAlignment="1">
      <alignment horizontal="left" vertical="center"/>
    </xf>
    <xf numFmtId="0" fontId="23" fillId="0" borderId="0" xfId="0" applyFont="1"/>
    <xf numFmtId="0" fontId="25" fillId="7" borderId="0" xfId="0" applyFont="1" applyFill="1" applyAlignment="1">
      <alignment vertical="center"/>
    </xf>
    <xf numFmtId="0" fontId="12" fillId="7" borderId="0" xfId="0" applyFont="1" applyFill="1" applyAlignment="1">
      <alignment horizontal="center" vertical="center"/>
    </xf>
    <xf numFmtId="0" fontId="11" fillId="7" borderId="0" xfId="0" applyFont="1" applyFill="1" applyAlignment="1">
      <alignment horizontal="center" vertical="center"/>
    </xf>
    <xf numFmtId="0" fontId="23" fillId="8" borderId="18" xfId="0" applyFont="1" applyFill="1" applyBorder="1" applyAlignment="1">
      <alignment vertical="center"/>
    </xf>
    <xf numFmtId="0" fontId="23" fillId="8" borderId="18" xfId="0" applyFont="1" applyFill="1" applyBorder="1" applyAlignment="1">
      <alignment horizontal="center" vertical="center"/>
    </xf>
    <xf numFmtId="0" fontId="23" fillId="0" borderId="19" xfId="0" applyFont="1" applyBorder="1" applyAlignment="1">
      <alignment horizontal="center" vertical="center"/>
    </xf>
    <xf numFmtId="0" fontId="26" fillId="0" borderId="0" xfId="0" applyFont="1" applyAlignment="1">
      <alignment vertical="center"/>
    </xf>
    <xf numFmtId="0" fontId="23" fillId="0" borderId="0" xfId="0" applyFont="1" applyAlignment="1">
      <alignment horizontal="center" vertical="center"/>
    </xf>
    <xf numFmtId="49" fontId="8" fillId="0" borderId="20" xfId="0" applyNumberFormat="1" applyFont="1" applyBorder="1"/>
    <xf numFmtId="0" fontId="0" fillId="0" borderId="0" xfId="0" applyAlignment="1">
      <alignment horizontal="center" vertical="center"/>
    </xf>
    <xf numFmtId="0" fontId="12" fillId="0" borderId="0" xfId="0" applyFont="1" applyAlignment="1">
      <alignment horizontal="left" vertical="center" wrapText="1"/>
    </xf>
    <xf numFmtId="49" fontId="22" fillId="0" borderId="20" xfId="0" applyNumberFormat="1" applyFont="1" applyBorder="1"/>
    <xf numFmtId="0" fontId="22" fillId="0" borderId="20" xfId="0" applyFont="1" applyBorder="1"/>
    <xf numFmtId="49" fontId="26" fillId="0" borderId="0" xfId="0" applyNumberFormat="1" applyFont="1" applyAlignment="1">
      <alignment horizontal="center" vertical="center"/>
    </xf>
    <xf numFmtId="49" fontId="26" fillId="0" borderId="0" xfId="0" applyNumberFormat="1" applyFont="1" applyAlignment="1">
      <alignment horizontal="left" vertical="center"/>
    </xf>
    <xf numFmtId="0" fontId="32" fillId="0" borderId="0" xfId="0" applyFont="1" applyAlignment="1">
      <alignment horizontal="center" vertical="center"/>
    </xf>
    <xf numFmtId="0" fontId="26" fillId="0" borderId="0" xfId="0" applyFont="1" applyAlignment="1">
      <alignment horizontal="center" vertical="center"/>
    </xf>
    <xf numFmtId="0" fontId="12" fillId="0" borderId="3" xfId="0" applyFont="1" applyBorder="1" applyAlignment="1">
      <alignment horizontal="left" vertical="center"/>
    </xf>
    <xf numFmtId="0" fontId="12" fillId="0" borderId="8" xfId="0" applyFont="1" applyBorder="1" applyAlignment="1">
      <alignment horizontal="left" vertical="center" wrapText="1"/>
    </xf>
    <xf numFmtId="0" fontId="12" fillId="0" borderId="3" xfId="0" applyFont="1" applyBorder="1" applyAlignment="1">
      <alignment horizontal="left" vertical="center" wrapText="1"/>
    </xf>
    <xf numFmtId="0" fontId="33" fillId="0" borderId="0" xfId="0" applyFont="1"/>
    <xf numFmtId="0" fontId="26" fillId="0" borderId="0" xfId="0" applyFont="1" applyAlignment="1">
      <alignment horizontal="left" vertical="center"/>
    </xf>
    <xf numFmtId="0" fontId="23" fillId="12" borderId="0" xfId="0" applyFont="1" applyFill="1" applyAlignment="1">
      <alignment horizontal="center" vertical="center"/>
    </xf>
    <xf numFmtId="0" fontId="23" fillId="13" borderId="0" xfId="0" applyFont="1" applyFill="1" applyAlignment="1">
      <alignment horizontal="center" vertical="center"/>
    </xf>
    <xf numFmtId="0" fontId="23" fillId="2" borderId="0" xfId="0" applyFont="1" applyFill="1" applyAlignment="1">
      <alignment horizontal="center" vertical="center"/>
    </xf>
    <xf numFmtId="0" fontId="41" fillId="0" borderId="0" xfId="2" applyFont="1" applyFill="1"/>
    <xf numFmtId="0" fontId="6" fillId="10" borderId="6" xfId="0" applyFont="1" applyFill="1" applyBorder="1" applyAlignment="1" applyProtection="1">
      <alignment horizontal="center" vertical="center"/>
      <protection locked="0"/>
    </xf>
    <xf numFmtId="0" fontId="17" fillId="10" borderId="0" xfId="0" applyFont="1" applyFill="1" applyAlignment="1" applyProtection="1">
      <alignment horizontal="center" vertical="center" wrapText="1"/>
      <protection locked="0"/>
    </xf>
    <xf numFmtId="0" fontId="7" fillId="2" borderId="0" xfId="0" applyFont="1" applyFill="1" applyAlignment="1">
      <alignment horizontal="right" vertical="center"/>
    </xf>
    <xf numFmtId="0" fontId="7" fillId="2" borderId="0" xfId="0" applyFont="1" applyFill="1" applyAlignment="1">
      <alignment vertical="center"/>
    </xf>
    <xf numFmtId="0" fontId="31" fillId="2" borderId="0" xfId="0" applyFont="1" applyFill="1" applyAlignment="1">
      <alignment vertical="center"/>
    </xf>
    <xf numFmtId="164" fontId="27" fillId="2" borderId="0" xfId="0" applyNumberFormat="1" applyFont="1" applyFill="1" applyAlignment="1">
      <alignment vertical="center" wrapText="1"/>
    </xf>
    <xf numFmtId="164" fontId="30" fillId="2" borderId="0" xfId="0" applyNumberFormat="1" applyFont="1" applyFill="1" applyAlignment="1">
      <alignment vertical="center" wrapText="1"/>
    </xf>
    <xf numFmtId="0" fontId="8" fillId="2" borderId="0" xfId="0" applyFont="1" applyFill="1" applyAlignment="1">
      <alignment horizontal="center" vertical="center"/>
    </xf>
    <xf numFmtId="0" fontId="5" fillId="2" borderId="0" xfId="0" applyFont="1" applyFill="1" applyAlignment="1">
      <alignment horizontal="right" vertical="center"/>
    </xf>
    <xf numFmtId="0" fontId="11" fillId="2" borderId="0" xfId="0" applyFont="1" applyFill="1" applyAlignment="1">
      <alignment vertical="center"/>
    </xf>
    <xf numFmtId="0" fontId="5" fillId="2" borderId="0" xfId="0" applyFont="1" applyFill="1" applyAlignment="1">
      <alignment vertical="center"/>
    </xf>
    <xf numFmtId="1" fontId="9" fillId="2" borderId="0" xfId="0" applyNumberFormat="1" applyFont="1" applyFill="1" applyAlignment="1">
      <alignment horizontal="right" vertical="center"/>
    </xf>
    <xf numFmtId="0" fontId="8" fillId="2" borderId="0" xfId="0" applyFont="1" applyFill="1" applyAlignment="1">
      <alignment horizontal="right" vertical="center"/>
    </xf>
    <xf numFmtId="0" fontId="1" fillId="0" borderId="0" xfId="0" applyFont="1" applyAlignment="1" applyProtection="1">
      <alignment vertical="center" wrapText="1"/>
      <protection locked="0"/>
    </xf>
    <xf numFmtId="0" fontId="19" fillId="0" borderId="0" xfId="0" applyFont="1" applyAlignment="1" applyProtection="1">
      <alignment vertical="center" wrapText="1"/>
      <protection locked="0"/>
    </xf>
    <xf numFmtId="0" fontId="20" fillId="0" borderId="0" xfId="0" applyFont="1" applyAlignment="1" applyProtection="1">
      <alignment vertical="center" wrapText="1"/>
      <protection locked="0"/>
    </xf>
    <xf numFmtId="0" fontId="3" fillId="0" borderId="0" xfId="0" applyFont="1" applyAlignment="1" applyProtection="1">
      <alignment vertical="center"/>
      <protection locked="0"/>
    </xf>
    <xf numFmtId="0" fontId="0" fillId="0" borderId="0" xfId="0" applyProtection="1">
      <protection locked="0"/>
    </xf>
    <xf numFmtId="0" fontId="2" fillId="2" borderId="0" xfId="0" applyFont="1" applyFill="1" applyProtection="1">
      <protection locked="0"/>
    </xf>
    <xf numFmtId="0" fontId="4" fillId="0" borderId="0" xfId="0" applyFont="1" applyAlignment="1" applyProtection="1">
      <alignment vertical="center"/>
      <protection locked="0"/>
    </xf>
    <xf numFmtId="0" fontId="21" fillId="0" borderId="0" xfId="0" applyFont="1" applyAlignment="1" applyProtection="1">
      <alignment vertical="center"/>
      <protection locked="0"/>
    </xf>
    <xf numFmtId="0" fontId="5" fillId="2" borderId="0" xfId="0" applyFont="1" applyFill="1" applyProtection="1">
      <protection locked="0"/>
    </xf>
    <xf numFmtId="0" fontId="5" fillId="2" borderId="0" xfId="0" applyFont="1" applyFill="1" applyAlignment="1" applyProtection="1">
      <alignment vertical="center"/>
      <protection locked="0"/>
    </xf>
    <xf numFmtId="0" fontId="18" fillId="0" borderId="0" xfId="0" applyFont="1" applyAlignment="1" applyProtection="1">
      <alignment vertical="center"/>
      <protection locked="0"/>
    </xf>
    <xf numFmtId="0" fontId="17" fillId="0" borderId="0" xfId="0" applyFont="1" applyAlignment="1" applyProtection="1">
      <alignment vertical="center"/>
      <protection locked="0"/>
    </xf>
    <xf numFmtId="0" fontId="6" fillId="0" borderId="0" xfId="0" applyFont="1" applyAlignment="1" applyProtection="1">
      <alignment vertical="center"/>
      <protection locked="0"/>
    </xf>
    <xf numFmtId="14" fontId="17" fillId="0" borderId="0" xfId="0" applyNumberFormat="1" applyFont="1" applyAlignment="1" applyProtection="1">
      <alignment vertical="center"/>
      <protection locked="0"/>
    </xf>
    <xf numFmtId="0" fontId="9" fillId="2" borderId="0" xfId="0" applyFont="1" applyFill="1" applyAlignment="1" applyProtection="1">
      <alignment vertical="center"/>
      <protection locked="0"/>
    </xf>
    <xf numFmtId="0" fontId="11" fillId="2" borderId="0" xfId="0" applyFont="1" applyFill="1" applyAlignment="1" applyProtection="1">
      <alignment vertical="center"/>
      <protection locked="0"/>
    </xf>
    <xf numFmtId="0" fontId="7" fillId="2" borderId="0" xfId="0" applyFont="1" applyFill="1" applyAlignment="1" applyProtection="1">
      <alignment horizontal="right" vertical="top"/>
      <protection locked="0"/>
    </xf>
    <xf numFmtId="0" fontId="10" fillId="3" borderId="21" xfId="0" applyFont="1" applyFill="1" applyBorder="1" applyAlignment="1" applyProtection="1">
      <alignment horizontal="center" vertical="center"/>
      <protection locked="0"/>
    </xf>
    <xf numFmtId="0" fontId="10" fillId="3" borderId="1" xfId="0" applyFont="1" applyFill="1" applyBorder="1" applyAlignment="1" applyProtection="1">
      <alignment horizontal="center" vertical="center"/>
      <protection locked="0"/>
    </xf>
    <xf numFmtId="0" fontId="10" fillId="3" borderId="1" xfId="0" applyFont="1" applyFill="1" applyBorder="1" applyAlignment="1" applyProtection="1">
      <alignment vertical="center"/>
      <protection locked="0"/>
    </xf>
    <xf numFmtId="0" fontId="23" fillId="0" borderId="0" xfId="0" applyFont="1" applyAlignment="1" applyProtection="1">
      <alignment vertical="center"/>
      <protection locked="0"/>
    </xf>
    <xf numFmtId="0" fontId="22" fillId="0" borderId="0" xfId="0" applyFont="1" applyAlignment="1" applyProtection="1">
      <alignment vertical="center"/>
      <protection locked="0"/>
    </xf>
    <xf numFmtId="0" fontId="22" fillId="0" borderId="0" xfId="0" applyFont="1" applyAlignment="1" applyProtection="1">
      <alignment horizontal="center" vertical="center"/>
      <protection locked="0"/>
    </xf>
    <xf numFmtId="0" fontId="10" fillId="0" borderId="0" xfId="0" applyFont="1" applyAlignment="1" applyProtection="1">
      <alignment horizontal="center" vertical="center"/>
      <protection locked="0"/>
    </xf>
    <xf numFmtId="0" fontId="12" fillId="0" borderId="0" xfId="0" applyFont="1" applyAlignment="1" applyProtection="1">
      <alignment vertical="center"/>
      <protection locked="0"/>
    </xf>
    <xf numFmtId="0" fontId="11" fillId="2" borderId="0" xfId="0" applyFont="1" applyFill="1" applyAlignment="1" applyProtection="1">
      <alignment vertical="center" wrapText="1"/>
      <protection locked="0"/>
    </xf>
    <xf numFmtId="0" fontId="11" fillId="2" borderId="0" xfId="0" applyFont="1" applyFill="1" applyAlignment="1" applyProtection="1">
      <alignment wrapText="1"/>
      <protection locked="0"/>
    </xf>
    <xf numFmtId="0" fontId="26" fillId="0" borderId="0" xfId="0" applyFont="1" applyAlignment="1" applyProtection="1">
      <alignment vertical="center"/>
      <protection locked="0"/>
    </xf>
    <xf numFmtId="0" fontId="12" fillId="0" borderId="0" xfId="0" applyFont="1" applyAlignment="1" applyProtection="1">
      <alignment horizontal="center" vertical="center" wrapText="1"/>
      <protection locked="0"/>
    </xf>
    <xf numFmtId="0" fontId="11" fillId="0" borderId="0" xfId="0" applyFont="1" applyAlignment="1" applyProtection="1">
      <alignment horizontal="center" vertical="center" wrapText="1"/>
      <protection locked="0"/>
    </xf>
    <xf numFmtId="0" fontId="6" fillId="10" borderId="3" xfId="0" applyFont="1" applyFill="1" applyBorder="1" applyAlignment="1" applyProtection="1">
      <alignment horizontal="center" vertical="center"/>
      <protection locked="0"/>
    </xf>
    <xf numFmtId="0" fontId="9" fillId="0" borderId="6" xfId="0" applyFont="1" applyBorder="1" applyAlignment="1" applyProtection="1">
      <alignment vertical="center"/>
      <protection locked="0"/>
    </xf>
    <xf numFmtId="0" fontId="9" fillId="0" borderId="8" xfId="0" applyFont="1" applyBorder="1" applyAlignment="1" applyProtection="1">
      <alignment vertical="center"/>
      <protection locked="0"/>
    </xf>
    <xf numFmtId="0" fontId="11" fillId="0" borderId="0" xfId="0" applyFont="1" applyAlignment="1" applyProtection="1">
      <alignment vertical="center"/>
      <protection locked="0"/>
    </xf>
    <xf numFmtId="0" fontId="11" fillId="2" borderId="0" xfId="0" applyFont="1" applyFill="1" applyProtection="1">
      <protection locked="0"/>
    </xf>
    <xf numFmtId="0" fontId="12" fillId="0" borderId="0" xfId="0" applyFont="1" applyAlignment="1" applyProtection="1">
      <alignment vertical="center" wrapText="1"/>
      <protection locked="0"/>
    </xf>
    <xf numFmtId="0" fontId="11" fillId="0" borderId="0" xfId="0" applyFont="1" applyAlignment="1" applyProtection="1">
      <alignment vertical="center" wrapText="1"/>
      <protection locked="0"/>
    </xf>
    <xf numFmtId="0" fontId="9" fillId="0" borderId="10" xfId="0" applyFont="1" applyBorder="1" applyAlignment="1" applyProtection="1">
      <alignment vertical="center"/>
      <protection locked="0"/>
    </xf>
    <xf numFmtId="0" fontId="12" fillId="0" borderId="0" xfId="0" applyFont="1" applyAlignment="1" applyProtection="1">
      <alignment horizontal="left" vertical="center"/>
      <protection locked="0"/>
    </xf>
    <xf numFmtId="0" fontId="11" fillId="2" borderId="0" xfId="0" applyFont="1" applyFill="1" applyAlignment="1" applyProtection="1">
      <alignment horizontal="center" vertical="center"/>
      <protection locked="0"/>
    </xf>
    <xf numFmtId="0" fontId="13" fillId="2" borderId="0" xfId="0" applyFont="1" applyFill="1" applyAlignment="1" applyProtection="1">
      <alignment vertical="center" wrapText="1"/>
      <protection locked="0"/>
    </xf>
    <xf numFmtId="0" fontId="37" fillId="2" borderId="0" xfId="0" applyFont="1" applyFill="1" applyAlignment="1" applyProtection="1">
      <alignment horizontal="center" vertical="center" wrapText="1"/>
      <protection locked="0"/>
    </xf>
    <xf numFmtId="0" fontId="36" fillId="2" borderId="0" xfId="0" applyFont="1" applyFill="1" applyAlignment="1" applyProtection="1">
      <alignment vertical="center"/>
      <protection locked="0"/>
    </xf>
    <xf numFmtId="0" fontId="36" fillId="2" borderId="0" xfId="0" applyFont="1" applyFill="1" applyAlignment="1" applyProtection="1">
      <alignment horizontal="right" vertical="center"/>
      <protection locked="0"/>
    </xf>
    <xf numFmtId="0" fontId="15" fillId="2" borderId="0" xfId="0" applyFont="1" applyFill="1" applyAlignment="1" applyProtection="1">
      <alignment vertical="center"/>
      <protection locked="0"/>
    </xf>
    <xf numFmtId="0" fontId="34" fillId="2" borderId="0" xfId="0" applyFont="1" applyFill="1" applyAlignment="1" applyProtection="1">
      <alignment horizontal="center" wrapText="1"/>
      <protection locked="0"/>
    </xf>
    <xf numFmtId="0" fontId="12" fillId="2" borderId="0" xfId="0" applyFont="1" applyFill="1" applyAlignment="1" applyProtection="1">
      <alignment wrapText="1"/>
      <protection locked="0"/>
    </xf>
    <xf numFmtId="0" fontId="35" fillId="2" borderId="0" xfId="0" applyFont="1" applyFill="1" applyProtection="1">
      <protection locked="0"/>
    </xf>
    <xf numFmtId="0" fontId="39" fillId="7" borderId="25" xfId="0" applyFont="1" applyFill="1" applyBorder="1" applyAlignment="1" applyProtection="1">
      <alignment vertical="center"/>
      <protection locked="0"/>
    </xf>
    <xf numFmtId="0" fontId="39" fillId="7" borderId="0" xfId="0" applyFont="1" applyFill="1" applyAlignment="1" applyProtection="1">
      <alignment horizontal="center" vertical="center"/>
      <protection locked="0"/>
    </xf>
    <xf numFmtId="0" fontId="39" fillId="7" borderId="26" xfId="0" applyFont="1" applyFill="1" applyBorder="1" applyAlignment="1" applyProtection="1">
      <alignment vertical="center"/>
      <protection locked="0"/>
    </xf>
    <xf numFmtId="0" fontId="40" fillId="2" borderId="0" xfId="0" applyFont="1" applyFill="1" applyProtection="1">
      <protection locked="0"/>
    </xf>
    <xf numFmtId="0" fontId="9" fillId="0" borderId="23" xfId="0" applyFont="1" applyBorder="1" applyAlignment="1" applyProtection="1">
      <alignment horizontal="left" vertical="center"/>
      <protection locked="0"/>
    </xf>
    <xf numFmtId="0" fontId="9" fillId="0" borderId="13" xfId="0" applyFont="1" applyBorder="1" applyAlignment="1" applyProtection="1">
      <alignment vertical="center" wrapText="1"/>
      <protection locked="0"/>
    </xf>
    <xf numFmtId="0" fontId="9" fillId="0" borderId="13" xfId="0" applyFont="1" applyBorder="1" applyAlignment="1" applyProtection="1">
      <alignment vertical="center"/>
      <protection locked="0"/>
    </xf>
    <xf numFmtId="0" fontId="28" fillId="0" borderId="12" xfId="0" applyFont="1" applyBorder="1" applyAlignment="1" applyProtection="1">
      <alignment horizontal="center" vertical="center"/>
      <protection locked="0"/>
    </xf>
    <xf numFmtId="0" fontId="9" fillId="0" borderId="24" xfId="0" applyFont="1" applyBorder="1" applyAlignment="1" applyProtection="1">
      <alignment horizontal="center" vertical="center" wrapText="1"/>
      <protection locked="0"/>
    </xf>
    <xf numFmtId="0" fontId="9" fillId="0" borderId="9" xfId="0" applyFont="1" applyBorder="1" applyAlignment="1" applyProtection="1">
      <alignment horizontal="left" vertical="center"/>
      <protection locked="0"/>
    </xf>
    <xf numFmtId="0" fontId="9" fillId="0" borderId="10" xfId="0" applyFont="1" applyBorder="1" applyAlignment="1" applyProtection="1">
      <alignment vertical="center" wrapText="1"/>
      <protection locked="0"/>
    </xf>
    <xf numFmtId="0" fontId="28" fillId="0" borderId="10" xfId="0" applyFont="1" applyBorder="1" applyAlignment="1" applyProtection="1">
      <alignment horizontal="center" vertical="center"/>
      <protection locked="0"/>
    </xf>
    <xf numFmtId="0" fontId="9" fillId="0" borderId="11" xfId="0" applyFont="1" applyBorder="1" applyAlignment="1" applyProtection="1">
      <alignment horizontal="center" vertical="center" wrapText="1"/>
      <protection locked="0"/>
    </xf>
    <xf numFmtId="0" fontId="9" fillId="0" borderId="5" xfId="0" applyFont="1" applyBorder="1" applyAlignment="1" applyProtection="1">
      <alignment horizontal="left" vertical="center"/>
      <protection locked="0"/>
    </xf>
    <xf numFmtId="0" fontId="9" fillId="0" borderId="6" xfId="0" applyFont="1" applyBorder="1" applyAlignment="1" applyProtection="1">
      <alignment vertical="center" wrapText="1"/>
      <protection locked="0"/>
    </xf>
    <xf numFmtId="0" fontId="28" fillId="0" borderId="6" xfId="0" applyFont="1" applyBorder="1" applyAlignment="1" applyProtection="1">
      <alignment horizontal="center" vertical="center"/>
      <protection locked="0"/>
    </xf>
    <xf numFmtId="0" fontId="39" fillId="7" borderId="0" xfId="0" applyFont="1" applyFill="1" applyAlignment="1" applyProtection="1">
      <alignment vertical="center"/>
      <protection locked="0"/>
    </xf>
    <xf numFmtId="0" fontId="39" fillId="7" borderId="15" xfId="0" applyFont="1" applyFill="1" applyBorder="1" applyAlignment="1" applyProtection="1">
      <alignment vertical="center"/>
      <protection locked="0"/>
    </xf>
    <xf numFmtId="0" fontId="9" fillId="0" borderId="14" xfId="0" applyFont="1" applyBorder="1" applyAlignment="1" applyProtection="1">
      <alignment horizontal="left" vertical="center"/>
      <protection locked="0"/>
    </xf>
    <xf numFmtId="0" fontId="9" fillId="0" borderId="8" xfId="0" applyFont="1" applyBorder="1" applyAlignment="1" applyProtection="1">
      <alignment vertical="center" wrapText="1"/>
      <protection locked="0"/>
    </xf>
    <xf numFmtId="0" fontId="28" fillId="0" borderId="8" xfId="0" applyFont="1" applyBorder="1" applyAlignment="1" applyProtection="1">
      <alignment horizontal="center" vertical="center"/>
      <protection locked="0"/>
    </xf>
    <xf numFmtId="0" fontId="9" fillId="0" borderId="16" xfId="0" applyFont="1" applyBorder="1" applyAlignment="1" applyProtection="1">
      <alignment vertical="center"/>
      <protection locked="0"/>
    </xf>
    <xf numFmtId="0" fontId="28" fillId="0" borderId="16" xfId="0" applyFont="1" applyBorder="1" applyAlignment="1" applyProtection="1">
      <alignment horizontal="center" vertical="center"/>
      <protection locked="0"/>
    </xf>
    <xf numFmtId="0" fontId="9" fillId="0" borderId="17" xfId="0" applyFont="1" applyBorder="1" applyAlignment="1" applyProtection="1">
      <alignment vertical="center"/>
      <protection locked="0"/>
    </xf>
    <xf numFmtId="0" fontId="9" fillId="0" borderId="11" xfId="0" applyFont="1" applyBorder="1" applyAlignment="1" applyProtection="1">
      <alignment horizontal="center" vertical="center"/>
      <protection locked="0"/>
    </xf>
    <xf numFmtId="0" fontId="9" fillId="0" borderId="12" xfId="0" applyFont="1" applyBorder="1" applyAlignment="1" applyProtection="1">
      <alignment vertical="center"/>
      <protection locked="0"/>
    </xf>
    <xf numFmtId="0" fontId="9" fillId="0" borderId="32" xfId="0" applyFont="1" applyBorder="1" applyAlignment="1" applyProtection="1">
      <alignment vertical="center"/>
      <protection locked="0"/>
    </xf>
    <xf numFmtId="0" fontId="28" fillId="0" borderId="32" xfId="0" applyFont="1" applyBorder="1" applyAlignment="1" applyProtection="1">
      <alignment horizontal="center" vertical="center"/>
      <protection locked="0"/>
    </xf>
    <xf numFmtId="0" fontId="9" fillId="0" borderId="9" xfId="0" applyFont="1" applyBorder="1" applyAlignment="1" applyProtection="1">
      <alignment horizontal="left" vertical="center" wrapText="1"/>
      <protection locked="0"/>
    </xf>
    <xf numFmtId="0" fontId="17" fillId="2" borderId="10" xfId="0" applyFont="1" applyFill="1" applyBorder="1" applyAlignment="1" applyProtection="1">
      <alignment horizontal="left" vertical="center" wrapText="1"/>
      <protection locked="0"/>
    </xf>
    <xf numFmtId="0" fontId="9" fillId="2" borderId="10" xfId="0" applyFont="1" applyFill="1" applyBorder="1" applyAlignment="1" applyProtection="1">
      <alignment horizontal="center" vertical="center" wrapText="1"/>
      <protection locked="0"/>
    </xf>
    <xf numFmtId="0" fontId="17" fillId="2" borderId="3" xfId="0" applyFont="1" applyFill="1" applyBorder="1" applyAlignment="1" applyProtection="1">
      <alignment horizontal="left" vertical="center" wrapText="1"/>
      <protection locked="0"/>
    </xf>
    <xf numFmtId="0" fontId="9" fillId="2" borderId="3" xfId="0" applyFont="1" applyFill="1" applyBorder="1" applyAlignment="1" applyProtection="1">
      <alignment horizontal="center" vertical="center" wrapText="1"/>
      <protection locked="0"/>
    </xf>
    <xf numFmtId="0" fontId="13" fillId="2" borderId="0" xfId="0" applyFont="1" applyFill="1" applyAlignment="1" applyProtection="1">
      <alignment vertical="center"/>
      <protection locked="0"/>
    </xf>
    <xf numFmtId="0" fontId="15" fillId="2" borderId="0" xfId="0" applyFont="1" applyFill="1" applyAlignment="1" applyProtection="1">
      <alignment horizontal="right" vertical="center"/>
      <protection locked="0"/>
    </xf>
    <xf numFmtId="0" fontId="9" fillId="0" borderId="2" xfId="0" applyFont="1" applyBorder="1" applyAlignment="1">
      <alignment horizontal="center" vertical="center" wrapText="1"/>
    </xf>
    <xf numFmtId="0" fontId="9" fillId="2" borderId="3" xfId="0" applyFont="1" applyFill="1" applyBorder="1" applyAlignment="1">
      <alignment horizontal="left" vertical="center" wrapText="1"/>
    </xf>
    <xf numFmtId="0" fontId="17" fillId="2" borderId="3" xfId="0" applyFont="1" applyFill="1" applyBorder="1" applyAlignment="1">
      <alignment vertical="center"/>
    </xf>
    <xf numFmtId="0" fontId="9" fillId="2" borderId="3" xfId="0" applyFont="1" applyFill="1" applyBorder="1" applyAlignment="1">
      <alignment vertical="center"/>
    </xf>
    <xf numFmtId="0" fontId="11" fillId="2" borderId="3" xfId="0" applyFont="1" applyFill="1" applyBorder="1" applyAlignment="1">
      <alignment horizontal="center" vertical="center" wrapText="1"/>
    </xf>
    <xf numFmtId="0" fontId="9" fillId="2" borderId="6" xfId="0" applyFont="1" applyFill="1" applyBorder="1" applyAlignment="1">
      <alignment vertical="center"/>
    </xf>
    <xf numFmtId="0" fontId="9" fillId="10" borderId="2" xfId="0" applyFont="1" applyFill="1" applyBorder="1" applyAlignment="1">
      <alignment horizontal="center" vertical="center" wrapText="1"/>
    </xf>
    <xf numFmtId="0" fontId="9" fillId="10" borderId="3" xfId="0" applyFont="1" applyFill="1" applyBorder="1" applyAlignment="1">
      <alignment horizontal="left" vertical="center" wrapText="1"/>
    </xf>
    <xf numFmtId="0" fontId="9" fillId="10" borderId="3" xfId="0" applyFont="1" applyFill="1" applyBorder="1" applyAlignment="1">
      <alignment vertical="center"/>
    </xf>
    <xf numFmtId="0" fontId="9" fillId="10" borderId="6" xfId="0" applyFont="1" applyFill="1" applyBorder="1" applyAlignment="1">
      <alignment vertical="center"/>
    </xf>
    <xf numFmtId="0" fontId="9" fillId="10" borderId="3" xfId="0" applyFont="1" applyFill="1" applyBorder="1" applyAlignment="1">
      <alignment horizontal="center" vertical="center" wrapText="1"/>
    </xf>
    <xf numFmtId="0" fontId="9" fillId="0" borderId="6" xfId="0" applyFont="1" applyBorder="1" applyAlignment="1">
      <alignment vertical="center"/>
    </xf>
    <xf numFmtId="0" fontId="9" fillId="0" borderId="8" xfId="0" applyFont="1" applyBorder="1" applyAlignment="1">
      <alignment vertical="center"/>
    </xf>
    <xf numFmtId="0" fontId="9" fillId="2" borderId="10" xfId="0" applyFont="1" applyFill="1" applyBorder="1" applyAlignment="1">
      <alignment vertical="center"/>
    </xf>
    <xf numFmtId="0" fontId="9" fillId="0" borderId="14" xfId="0" applyFont="1" applyBorder="1" applyAlignment="1">
      <alignment horizontal="center" vertical="center" wrapText="1"/>
    </xf>
    <xf numFmtId="0" fontId="9" fillId="2" borderId="8" xfId="0" applyFont="1" applyFill="1" applyBorder="1" applyAlignment="1">
      <alignment horizontal="left" vertical="center" wrapText="1"/>
    </xf>
    <xf numFmtId="0" fontId="9" fillId="2" borderId="8" xfId="0" applyFont="1" applyFill="1" applyBorder="1" applyAlignment="1">
      <alignment vertical="center"/>
    </xf>
    <xf numFmtId="0" fontId="11" fillId="2" borderId="8" xfId="0" applyFont="1" applyFill="1" applyBorder="1" applyAlignment="1">
      <alignment horizontal="center" vertical="center" wrapText="1"/>
    </xf>
    <xf numFmtId="0" fontId="9" fillId="0" borderId="9" xfId="0" applyFont="1" applyBorder="1" applyAlignment="1">
      <alignment horizontal="center" vertical="center" wrapText="1"/>
    </xf>
    <xf numFmtId="0" fontId="9" fillId="0" borderId="10" xfId="0" applyFont="1" applyBorder="1" applyAlignment="1">
      <alignment vertical="center"/>
    </xf>
    <xf numFmtId="0" fontId="9" fillId="0" borderId="14" xfId="0" applyFont="1" applyBorder="1" applyAlignment="1">
      <alignment horizontal="center" vertical="center"/>
    </xf>
    <xf numFmtId="0" fontId="9" fillId="0" borderId="13" xfId="0" applyFont="1" applyBorder="1" applyAlignment="1">
      <alignment horizontal="left" vertical="center" wrapText="1"/>
    </xf>
    <xf numFmtId="0" fontId="9" fillId="2" borderId="13" xfId="0" applyFont="1" applyFill="1" applyBorder="1" applyAlignment="1">
      <alignment vertical="center"/>
    </xf>
    <xf numFmtId="0" fontId="17" fillId="0" borderId="8" xfId="0" applyFont="1" applyBorder="1" applyAlignment="1">
      <alignment vertical="center"/>
    </xf>
    <xf numFmtId="0" fontId="11" fillId="2" borderId="13" xfId="0" applyFont="1" applyFill="1" applyBorder="1" applyAlignment="1">
      <alignment horizontal="center" vertical="center" wrapText="1"/>
    </xf>
    <xf numFmtId="0" fontId="9" fillId="0" borderId="5" xfId="0" applyFont="1" applyBorder="1" applyAlignment="1">
      <alignment horizontal="center" vertical="center"/>
    </xf>
    <xf numFmtId="0" fontId="9" fillId="0" borderId="4" xfId="0" applyFont="1" applyBorder="1" applyAlignment="1">
      <alignment vertical="center"/>
    </xf>
    <xf numFmtId="0" fontId="9" fillId="0" borderId="3" xfId="0" applyFont="1" applyBorder="1" applyAlignment="1">
      <alignment horizontal="left" vertical="center" wrapText="1"/>
    </xf>
    <xf numFmtId="0" fontId="17" fillId="0" borderId="6" xfId="0" applyFont="1" applyBorder="1" applyAlignment="1">
      <alignment vertical="center"/>
    </xf>
    <xf numFmtId="0" fontId="9" fillId="2" borderId="13" xfId="0" applyFont="1" applyFill="1" applyBorder="1" applyAlignment="1">
      <alignment horizontal="left" vertical="center" wrapText="1"/>
    </xf>
    <xf numFmtId="0" fontId="13" fillId="2" borderId="13" xfId="0" applyFont="1" applyFill="1" applyBorder="1" applyAlignment="1" applyProtection="1">
      <alignment horizontal="left" vertical="center" wrapText="1"/>
      <protection locked="0"/>
    </xf>
    <xf numFmtId="0" fontId="13" fillId="2" borderId="0" xfId="0" applyFont="1" applyFill="1" applyAlignment="1" applyProtection="1">
      <alignment horizontal="left" vertical="center" wrapText="1"/>
      <protection locked="0"/>
    </xf>
    <xf numFmtId="0" fontId="42" fillId="11" borderId="0" xfId="3" applyFont="1" applyFill="1" applyAlignment="1" applyProtection="1">
      <alignment horizontal="center" vertical="center" wrapText="1"/>
      <protection locked="0"/>
    </xf>
    <xf numFmtId="0" fontId="6" fillId="0" borderId="29" xfId="0" applyFont="1" applyBorder="1" applyAlignment="1" applyProtection="1">
      <alignment horizontal="center" vertical="center"/>
      <protection locked="0"/>
    </xf>
    <xf numFmtId="0" fontId="6" fillId="0" borderId="30" xfId="0" applyFont="1" applyBorder="1" applyAlignment="1" applyProtection="1">
      <alignment horizontal="center" vertical="center"/>
      <protection locked="0"/>
    </xf>
    <xf numFmtId="0" fontId="12" fillId="0" borderId="0" xfId="0" applyFont="1" applyAlignment="1" applyProtection="1">
      <alignment horizontal="left" vertical="center" wrapText="1"/>
      <protection locked="0"/>
    </xf>
    <xf numFmtId="0" fontId="10" fillId="3" borderId="1" xfId="0" applyFont="1" applyFill="1" applyBorder="1" applyAlignment="1" applyProtection="1">
      <alignment horizontal="center" vertical="center"/>
      <protection locked="0"/>
    </xf>
    <xf numFmtId="0" fontId="10" fillId="3" borderId="22" xfId="0" applyFont="1" applyFill="1" applyBorder="1" applyAlignment="1" applyProtection="1">
      <alignment horizontal="center" vertical="center"/>
      <protection locked="0"/>
    </xf>
    <xf numFmtId="0" fontId="6" fillId="0" borderId="27" xfId="0" applyFont="1" applyBorder="1" applyAlignment="1" applyProtection="1">
      <alignment horizontal="center" vertical="center"/>
      <protection locked="0"/>
    </xf>
    <xf numFmtId="0" fontId="6" fillId="0" borderId="28" xfId="0" applyFont="1" applyBorder="1" applyAlignment="1" applyProtection="1">
      <alignment horizontal="center" vertical="center"/>
      <protection locked="0"/>
    </xf>
    <xf numFmtId="0" fontId="1" fillId="5" borderId="0" xfId="0" applyFont="1" applyFill="1" applyAlignment="1" applyProtection="1">
      <alignment horizontal="left" vertical="center" wrapText="1"/>
      <protection locked="0"/>
    </xf>
    <xf numFmtId="0" fontId="4" fillId="4" borderId="0" xfId="0" applyFont="1" applyFill="1" applyAlignment="1" applyProtection="1">
      <alignment horizontal="center" vertical="center"/>
      <protection locked="0"/>
    </xf>
    <xf numFmtId="0" fontId="14" fillId="6" borderId="0" xfId="0" applyFont="1" applyFill="1" applyAlignment="1" applyProtection="1">
      <alignment horizontal="center" vertical="center" wrapText="1"/>
      <protection locked="0"/>
    </xf>
    <xf numFmtId="164" fontId="11" fillId="2" borderId="0" xfId="0" applyNumberFormat="1" applyFont="1" applyFill="1" applyAlignment="1" applyProtection="1">
      <alignment horizontal="left" vertical="top"/>
      <protection locked="0"/>
    </xf>
    <xf numFmtId="0" fontId="6" fillId="0" borderId="31" xfId="0" applyFont="1" applyBorder="1" applyAlignment="1" applyProtection="1">
      <alignment horizontal="center" vertical="center"/>
      <protection locked="0"/>
    </xf>
    <xf numFmtId="0" fontId="6" fillId="0" borderId="7" xfId="0" applyFont="1" applyBorder="1" applyAlignment="1" applyProtection="1">
      <alignment horizontal="center" vertical="center"/>
      <protection locked="0"/>
    </xf>
    <xf numFmtId="0" fontId="9" fillId="2" borderId="6" xfId="0" applyFont="1" applyFill="1" applyBorder="1" applyAlignment="1" applyProtection="1">
      <alignment vertical="center" wrapText="1"/>
      <protection locked="0"/>
    </xf>
    <xf numFmtId="0" fontId="9" fillId="2" borderId="33" xfId="0" applyFont="1" applyFill="1" applyBorder="1" applyAlignment="1" applyProtection="1">
      <alignment horizontal="center" vertical="center" wrapText="1"/>
      <protection locked="0"/>
    </xf>
    <xf numFmtId="0" fontId="9" fillId="2" borderId="34" xfId="0" applyFont="1" applyFill="1" applyBorder="1" applyAlignment="1" applyProtection="1">
      <alignment horizontal="center" vertical="center" wrapText="1"/>
      <protection locked="0"/>
    </xf>
    <xf numFmtId="0" fontId="39" fillId="14" borderId="0" xfId="0" applyFont="1" applyFill="1" applyAlignment="1" applyProtection="1">
      <alignment horizontal="left" vertical="center" wrapText="1"/>
      <protection locked="0"/>
    </xf>
  </cellXfs>
  <cellStyles count="4">
    <cellStyle name="Hyperlink" xfId="3" builtinId="8"/>
    <cellStyle name="Neutral" xfId="2" builtinId="28"/>
    <cellStyle name="Normal" xfId="0" builtinId="0"/>
    <cellStyle name="Normal 37" xfId="1" xr:uid="{00000000-0005-0000-0000-000003000000}"/>
  </cellStyles>
  <dxfs count="26">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strike val="0"/>
        <color theme="0"/>
      </font>
    </dxf>
    <dxf>
      <font>
        <strike val="0"/>
        <color auto="1"/>
      </font>
      <fill>
        <patternFill>
          <bgColor rgb="FF92D050"/>
        </patternFill>
      </fill>
    </dxf>
    <dxf>
      <font>
        <color theme="0" tint="-0.499984740745262"/>
      </font>
    </dxf>
    <dxf>
      <fill>
        <patternFill>
          <bgColor theme="4" tint="0.59996337778862885"/>
        </patternFill>
      </fill>
    </dxf>
    <dxf>
      <font>
        <color rgb="FFFF0000"/>
      </font>
    </dxf>
    <dxf>
      <fill>
        <patternFill>
          <bgColor rgb="FFFFFF00"/>
        </patternFill>
      </fill>
    </dxf>
  </dxfs>
  <tableStyles count="0" defaultTableStyle="TableStyleMedium2" defaultPivotStyle="PivotStyleLight16"/>
  <colors>
    <mruColors>
      <color rgb="FF0000CC"/>
      <color rgb="FFFF0066"/>
      <color rgb="FF9BC2E6"/>
      <color rgb="FFB48FFF"/>
      <color rgb="FF99CCFF"/>
      <color rgb="FF9999FF"/>
      <color rgb="FF99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4</xdr:col>
      <xdr:colOff>411479</xdr:colOff>
      <xdr:row>0</xdr:row>
      <xdr:rowOff>114300</xdr:rowOff>
    </xdr:from>
    <xdr:to>
      <xdr:col>6</xdr:col>
      <xdr:colOff>104774</xdr:colOff>
      <xdr:row>0</xdr:row>
      <xdr:rowOff>383033</xdr:rowOff>
    </xdr:to>
    <xdr:pic>
      <xdr:nvPicPr>
        <xdr:cNvPr id="5" name="Picture 4" title="Curtin University logo">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4899659" y="114300"/>
          <a:ext cx="1499235" cy="26873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234950</xdr:colOff>
      <xdr:row>5</xdr:row>
      <xdr:rowOff>19050</xdr:rowOff>
    </xdr:from>
    <xdr:to>
      <xdr:col>14</xdr:col>
      <xdr:colOff>495300</xdr:colOff>
      <xdr:row>22</xdr:row>
      <xdr:rowOff>66675</xdr:rowOff>
    </xdr:to>
    <xdr:sp macro="" textlink="">
      <xdr:nvSpPr>
        <xdr:cNvPr id="6" name="TextBox 5">
          <a:extLst>
            <a:ext uri="{FF2B5EF4-FFF2-40B4-BE49-F238E27FC236}">
              <a16:creationId xmlns:a16="http://schemas.microsoft.com/office/drawing/2014/main" id="{AB588F6B-0A01-4BD9-B9D2-78C2A55AE7D0}"/>
            </a:ext>
          </a:extLst>
        </xdr:cNvPr>
        <xdr:cNvSpPr txBox="1"/>
      </xdr:nvSpPr>
      <xdr:spPr>
        <a:xfrm>
          <a:off x="6759575" y="1200150"/>
          <a:ext cx="4841875" cy="3314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AU" sz="1000" b="1">
              <a:latin typeface="Segoe UI" panose="020B0502040204020203" pitchFamily="34" charset="0"/>
              <a:ea typeface="Segoe UI" panose="020B0502040204020203" pitchFamily="34" charset="0"/>
              <a:cs typeface="Segoe UI" panose="020B0502040204020203" pitchFamily="34" charset="0"/>
            </a:rPr>
            <a:t>Enrolment Guidelines</a:t>
          </a:r>
          <a:endParaRPr lang="en-AU" sz="1000">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en-AU" sz="1100">
              <a:solidFill>
                <a:schemeClr val="dk1"/>
              </a:solidFill>
              <a:effectLst/>
              <a:latin typeface="+mn-lt"/>
              <a:ea typeface="+mn-ea"/>
              <a:cs typeface="+mn-cs"/>
            </a:rPr>
            <a:t>Please use this Enrolment Planner to determine the order of study for full-time progression.</a:t>
          </a:r>
        </a:p>
        <a:p>
          <a:pPr marL="0" marR="0" lvl="0" indent="0" defTabSz="914400" eaLnBrk="1" fontAlgn="auto" latinLnBrk="0" hangingPunct="1">
            <a:lnSpc>
              <a:spcPct val="100000"/>
            </a:lnSpc>
            <a:spcBef>
              <a:spcPts val="0"/>
            </a:spcBef>
            <a:spcAft>
              <a:spcPts val="0"/>
            </a:spcAft>
            <a:buClrTx/>
            <a:buSzTx/>
            <a:buFontTx/>
            <a:buNone/>
            <a:tabLst/>
            <a:defRPr/>
          </a:pPr>
          <a:r>
            <a:rPr lang="en-AU" sz="1100">
              <a:solidFill>
                <a:schemeClr val="dk1"/>
              </a:solidFill>
              <a:effectLst/>
              <a:latin typeface="+mn-lt"/>
              <a:ea typeface="+mn-ea"/>
              <a:cs typeface="+mn-cs"/>
            </a:rPr>
            <a:t>Please note that units</a:t>
          </a:r>
          <a:r>
            <a:rPr lang="en-AU" sz="1100" baseline="0">
              <a:solidFill>
                <a:schemeClr val="dk1"/>
              </a:solidFill>
              <a:effectLst/>
              <a:latin typeface="+mn-lt"/>
              <a:ea typeface="+mn-ea"/>
              <a:cs typeface="+mn-cs"/>
            </a:rPr>
            <a:t> </a:t>
          </a:r>
          <a:r>
            <a:rPr lang="en-AU" sz="1100">
              <a:solidFill>
                <a:schemeClr val="dk1"/>
              </a:solidFill>
              <a:effectLst/>
              <a:latin typeface="+mn-lt"/>
              <a:ea typeface="+mn-ea"/>
              <a:cs typeface="+mn-cs"/>
            </a:rPr>
            <a:t>are not available every study period, so it is important to review your enrolments to ensure they are correct. Students should complete </a:t>
          </a:r>
          <a:r>
            <a:rPr lang="en-AU" sz="1100" b="1">
              <a:solidFill>
                <a:schemeClr val="dk1"/>
              </a:solidFill>
              <a:effectLst/>
              <a:latin typeface="+mn-lt"/>
              <a:ea typeface="+mn-ea"/>
              <a:cs typeface="+mn-cs"/>
            </a:rPr>
            <a:t>all</a:t>
          </a:r>
          <a:r>
            <a:rPr lang="en-AU" sz="1100">
              <a:solidFill>
                <a:schemeClr val="dk1"/>
              </a:solidFill>
              <a:effectLst/>
              <a:latin typeface="+mn-lt"/>
              <a:ea typeface="+mn-ea"/>
              <a:cs typeface="+mn-cs"/>
            </a:rPr>
            <a:t> the subjects in each level before progressing to the next</a:t>
          </a:r>
          <a:r>
            <a:rPr lang="en-AU" sz="1100" baseline="0">
              <a:solidFill>
                <a:schemeClr val="dk1"/>
              </a:solidFill>
              <a:effectLst/>
              <a:latin typeface="+mn-lt"/>
              <a:ea typeface="+mn-ea"/>
              <a:cs typeface="+mn-cs"/>
            </a:rPr>
            <a:t> level.</a:t>
          </a:r>
          <a:endParaRPr lang="en-AU" sz="1000">
            <a:effectLst/>
          </a:endParaRPr>
        </a:p>
        <a:p>
          <a:r>
            <a:rPr lang="en-AU" sz="1100" b="1" i="1">
              <a:solidFill>
                <a:schemeClr val="dk1"/>
              </a:solidFill>
              <a:effectLst/>
              <a:latin typeface="+mn-lt"/>
              <a:ea typeface="+mn-ea"/>
              <a:cs typeface="+mn-cs"/>
            </a:rPr>
            <a:t>The</a:t>
          </a:r>
          <a:r>
            <a:rPr lang="en-AU" sz="1100" b="1" i="1" baseline="0">
              <a:solidFill>
                <a:schemeClr val="dk1"/>
              </a:solidFill>
              <a:effectLst/>
              <a:latin typeface="+mn-lt"/>
              <a:ea typeface="+mn-ea"/>
              <a:cs typeface="+mn-cs"/>
            </a:rPr>
            <a:t> standard f</a:t>
          </a:r>
          <a:r>
            <a:rPr lang="en-AU" sz="1100" b="1" i="1">
              <a:solidFill>
                <a:schemeClr val="dk1"/>
              </a:solidFill>
              <a:effectLst/>
              <a:latin typeface="+mn-lt"/>
              <a:ea typeface="+mn-ea"/>
              <a:cs typeface="+mn-cs"/>
            </a:rPr>
            <a:t>ull-time</a:t>
          </a:r>
          <a:r>
            <a:rPr lang="en-AU" sz="1100" b="1" i="1" baseline="0">
              <a:solidFill>
                <a:schemeClr val="dk1"/>
              </a:solidFill>
              <a:effectLst/>
              <a:latin typeface="+mn-lt"/>
              <a:ea typeface="+mn-ea"/>
              <a:cs typeface="+mn-cs"/>
            </a:rPr>
            <a:t> study load is two units per study period. </a:t>
          </a:r>
          <a:endParaRPr lang="en-AU" sz="1100" b="1" i="1">
            <a:solidFill>
              <a:schemeClr val="dk1"/>
            </a:solidFill>
            <a:effectLst/>
            <a:latin typeface="+mn-lt"/>
            <a:ea typeface="+mn-ea"/>
            <a:cs typeface="+mn-cs"/>
          </a:endParaRPr>
        </a:p>
        <a:p>
          <a:endParaRPr lang="en-AU" sz="1100" b="0"/>
        </a:p>
        <a:p>
          <a:r>
            <a:rPr lang="en-AU" sz="1100" b="1"/>
            <a:t>Placements</a:t>
          </a:r>
        </a:p>
        <a:p>
          <a:r>
            <a:rPr lang="en-AU" sz="1100" baseline="0">
              <a:solidFill>
                <a:schemeClr val="dk1"/>
              </a:solidFill>
              <a:effectLst/>
              <a:latin typeface="+mn-lt"/>
              <a:ea typeface="+mn-ea"/>
              <a:cs typeface="+mn-cs"/>
            </a:rPr>
            <a:t>Please note that there are specific requirements for undertaking each professional experience placement. Please refer to the placement FAQs for more information:</a:t>
          </a:r>
          <a:r>
            <a:rPr lang="en-AU" sz="1100" b="1">
              <a:solidFill>
                <a:schemeClr val="dk1"/>
              </a:solidFill>
              <a:effectLst/>
              <a:latin typeface="+mn-lt"/>
              <a:ea typeface="+mn-ea"/>
              <a:cs typeface="+mn-cs"/>
            </a:rPr>
            <a:t> </a:t>
          </a:r>
          <a:r>
            <a:rPr lang="en-AU" sz="1100" u="sng" baseline="0">
              <a:solidFill>
                <a:schemeClr val="accent1"/>
              </a:solidFill>
              <a:effectLst/>
              <a:latin typeface="+mn-lt"/>
              <a:ea typeface="+mn-ea"/>
              <a:cs typeface="+mn-cs"/>
            </a:rPr>
            <a:t>https://educationoua.curtin.edu.au/become-great-teacher/professional-experience/</a:t>
          </a:r>
        </a:p>
        <a:p>
          <a:endParaRPr lang="en-AU">
            <a:solidFill>
              <a:srgbClr val="0070C0"/>
            </a:solidFill>
            <a:effectLst/>
          </a:endParaRPr>
        </a:p>
        <a:p>
          <a:r>
            <a:rPr lang="en-AU" sz="1100" b="1">
              <a:solidFill>
                <a:schemeClr val="dk1"/>
              </a:solidFill>
              <a:effectLst/>
              <a:latin typeface="+mn-lt"/>
              <a:ea typeface="+mn-ea"/>
              <a:cs typeface="+mn-cs"/>
            </a:rPr>
            <a:t>Primary specialisation</a:t>
          </a:r>
          <a:endParaRPr lang="en-AU">
            <a:effectLst/>
          </a:endParaRPr>
        </a:p>
        <a:p>
          <a:r>
            <a:rPr lang="en-AU" sz="1100" b="0">
              <a:solidFill>
                <a:schemeClr val="dk1"/>
              </a:solidFill>
              <a:effectLst/>
              <a:latin typeface="+mn-lt"/>
              <a:ea typeface="+mn-ea"/>
              <a:cs typeface="+mn-cs"/>
            </a:rPr>
            <a:t>Students in the Bachelor of Education (Primary Education) must choose three Specified Elective units from a </a:t>
          </a:r>
          <a:r>
            <a:rPr lang="en-AU" sz="1100" b="1">
              <a:solidFill>
                <a:schemeClr val="dk1"/>
              </a:solidFill>
              <a:effectLst/>
              <a:latin typeface="+mn-lt"/>
              <a:ea typeface="+mn-ea"/>
              <a:cs typeface="+mn-cs"/>
            </a:rPr>
            <a:t>single group </a:t>
          </a:r>
          <a:r>
            <a:rPr lang="en-AU" sz="1100" b="0">
              <a:solidFill>
                <a:schemeClr val="dk1"/>
              </a:solidFill>
              <a:effectLst/>
              <a:latin typeface="+mn-lt"/>
              <a:ea typeface="+mn-ea"/>
              <a:cs typeface="+mn-cs"/>
            </a:rPr>
            <a:t>to enable them to graduate</a:t>
          </a:r>
          <a:r>
            <a:rPr lang="en-AU" sz="1100" b="0" baseline="0">
              <a:solidFill>
                <a:schemeClr val="dk1"/>
              </a:solidFill>
              <a:effectLst/>
              <a:latin typeface="+mn-lt"/>
              <a:ea typeface="+mn-ea"/>
              <a:cs typeface="+mn-cs"/>
            </a:rPr>
            <a:t> with a specialisation in one of the offered learning areas.</a:t>
          </a:r>
          <a:endParaRPr lang="en-AU">
            <a:effectLst/>
          </a:endParaRPr>
        </a:p>
        <a:p>
          <a:endParaRPr lang="en-AU" sz="1100" b="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L:\PER\DHS\Shared\ED\Teaching%20&amp;%20Learning\Teaching%20Support\Study%20Plan%20Templates\New%20Enrolment%20Planners\Enrolment%20Planner%20PrimaryECE%20OUA%20v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urses and unitsets"/>
      <sheetName val="ENR Planner"/>
      <sheetName val="OUA Handbook"/>
      <sheetName val="Int Handbook"/>
    </sheetNames>
    <sheetDataSet>
      <sheetData sheetId="0"/>
      <sheetData sheetId="1" refreshError="1"/>
      <sheetData sheetId="2" refreshError="1"/>
      <sheetData sheetId="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curtin.edu.au/students/connect/"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B79"/>
  <sheetViews>
    <sheetView showGridLines="0" tabSelected="1" zoomScaleNormal="100" workbookViewId="0">
      <selection activeCell="F5" sqref="F5:G5"/>
    </sheetView>
  </sheetViews>
  <sheetFormatPr defaultColWidth="9.140625" defaultRowHeight="14.25" x14ac:dyDescent="0.2"/>
  <cols>
    <col min="1" max="1" width="8.7109375" style="49" customWidth="1"/>
    <col min="2" max="2" width="7.5703125" style="49" customWidth="1"/>
    <col min="3" max="3" width="6.7109375" style="49" customWidth="1"/>
    <col min="4" max="4" width="41.42578125" style="49" customWidth="1"/>
    <col min="5" max="5" width="14.7109375" style="49" customWidth="1"/>
    <col min="6" max="6" width="13.28515625" style="49" customWidth="1"/>
    <col min="7" max="7" width="5.42578125" style="49" customWidth="1"/>
    <col min="8" max="8" width="13.85546875" style="49" customWidth="1"/>
    <col min="9" max="16384" width="9.140625" style="49"/>
  </cols>
  <sheetData>
    <row r="1" spans="1:18" ht="38.1" customHeight="1" x14ac:dyDescent="0.25">
      <c r="A1" s="167" t="s">
        <v>0</v>
      </c>
      <c r="B1" s="167"/>
      <c r="C1" s="167"/>
      <c r="D1" s="167"/>
      <c r="E1" s="167"/>
      <c r="F1" s="167"/>
      <c r="G1" s="167"/>
      <c r="H1" s="44"/>
      <c r="I1" s="45"/>
      <c r="J1" s="46"/>
      <c r="K1" s="46"/>
      <c r="L1" s="46"/>
      <c r="M1" s="46"/>
      <c r="N1" s="47"/>
      <c r="O1" s="48"/>
    </row>
    <row r="2" spans="1:18" s="52" customFormat="1" ht="15" customHeight="1" x14ac:dyDescent="0.3">
      <c r="A2" s="168" t="s">
        <v>180</v>
      </c>
      <c r="B2" s="168"/>
      <c r="C2" s="168"/>
      <c r="D2" s="168"/>
      <c r="E2" s="168"/>
      <c r="F2" s="168"/>
      <c r="G2" s="168"/>
      <c r="H2" s="50"/>
      <c r="I2" s="51"/>
      <c r="J2" s="51"/>
      <c r="K2" s="51"/>
      <c r="L2" s="51"/>
      <c r="M2" s="51"/>
      <c r="N2" s="50"/>
      <c r="O2" s="50"/>
    </row>
    <row r="3" spans="1:18" s="53" customFormat="1" ht="13.9" customHeight="1" x14ac:dyDescent="0.25">
      <c r="A3" s="33" t="s">
        <v>1</v>
      </c>
      <c r="B3" s="34" t="s">
        <v>169</v>
      </c>
      <c r="C3" s="34"/>
      <c r="D3" s="34"/>
      <c r="E3" s="35"/>
      <c r="F3" s="36" t="str">
        <f>VLOOKUP(F5,SPComm,2,FALSE)</f>
        <v>START</v>
      </c>
      <c r="G3" s="37"/>
      <c r="I3" s="54"/>
      <c r="J3" s="55"/>
      <c r="K3" s="56"/>
      <c r="L3" s="57"/>
      <c r="M3" s="55"/>
      <c r="N3" s="58"/>
      <c r="O3" s="58"/>
    </row>
    <row r="4" spans="1:18" s="53" customFormat="1" ht="13.9" customHeight="1" x14ac:dyDescent="0.25">
      <c r="A4" s="34"/>
      <c r="B4" s="38" t="s">
        <v>132</v>
      </c>
      <c r="C4" s="39"/>
      <c r="D4" s="40" t="s">
        <v>5</v>
      </c>
      <c r="E4" s="41"/>
      <c r="F4" s="41"/>
      <c r="G4" s="41"/>
      <c r="I4" s="55"/>
      <c r="J4" s="55"/>
      <c r="K4" s="56"/>
      <c r="L4" s="55"/>
      <c r="M4" s="55"/>
      <c r="N4" s="58"/>
      <c r="O4" s="58"/>
    </row>
    <row r="5" spans="1:18" s="53" customFormat="1" ht="13.9" customHeight="1" x14ac:dyDescent="0.25">
      <c r="A5" s="34"/>
      <c r="B5" s="42"/>
      <c r="C5" s="43"/>
      <c r="D5" s="40"/>
      <c r="E5" s="60" t="s">
        <v>163</v>
      </c>
      <c r="F5" s="170" t="s">
        <v>136</v>
      </c>
      <c r="G5" s="170"/>
      <c r="I5" s="55"/>
      <c r="J5" s="55"/>
      <c r="K5" s="56"/>
      <c r="L5" s="55"/>
      <c r="M5" s="55"/>
      <c r="N5" s="58"/>
      <c r="O5" s="58"/>
    </row>
    <row r="6" spans="1:18" s="59" customFormat="1" ht="15" customHeight="1" x14ac:dyDescent="0.25">
      <c r="A6" s="61" t="s">
        <v>159</v>
      </c>
      <c r="B6" s="62"/>
      <c r="C6" s="63"/>
      <c r="D6" s="63"/>
      <c r="E6" s="62" t="s">
        <v>167</v>
      </c>
      <c r="F6" s="163" t="s">
        <v>168</v>
      </c>
      <c r="G6" s="164"/>
      <c r="H6" s="64"/>
      <c r="I6" s="65"/>
      <c r="J6" s="65"/>
      <c r="K6" s="65"/>
      <c r="L6" s="65"/>
      <c r="M6" s="66"/>
      <c r="N6" s="67"/>
      <c r="O6" s="67"/>
    </row>
    <row r="7" spans="1:18" s="70" customFormat="1" ht="19.149999999999999" customHeight="1" x14ac:dyDescent="0.15">
      <c r="A7" s="127" t="e">
        <f>HLOOKUP($F$3,UnitCombs,2,FALSE)</f>
        <v>#N/A</v>
      </c>
      <c r="B7" s="128" t="e">
        <f t="shared" ref="B7:B17" si="0">VLOOKUP(A7,Handbook, 2,FALSE)</f>
        <v>#N/A</v>
      </c>
      <c r="C7" s="129" t="e">
        <f>VLOOKUP(A7,Handbook, 3,FALSE)</f>
        <v>#N/A</v>
      </c>
      <c r="D7" s="130"/>
      <c r="E7" s="131" t="e">
        <f t="shared" ref="E7:E17" si="1">VLOOKUP(A7,Handbook, 5,FALSE)</f>
        <v>#N/A</v>
      </c>
      <c r="F7" s="165"/>
      <c r="G7" s="166"/>
      <c r="H7" s="64"/>
      <c r="I7" s="68"/>
      <c r="J7" s="162"/>
      <c r="K7" s="162"/>
      <c r="L7" s="162"/>
      <c r="M7" s="162"/>
      <c r="N7" s="162"/>
      <c r="O7" s="162"/>
      <c r="P7" s="162"/>
      <c r="Q7" s="162"/>
      <c r="R7" s="69"/>
    </row>
    <row r="8" spans="1:18" s="70" customFormat="1" ht="19.149999999999999" customHeight="1" x14ac:dyDescent="0.15">
      <c r="A8" s="127" t="e">
        <f>HLOOKUP($F$3,UnitCombs,3,FALSE)</f>
        <v>#N/A</v>
      </c>
      <c r="B8" s="128" t="e">
        <f t="shared" si="0"/>
        <v>#N/A</v>
      </c>
      <c r="C8" s="130" t="e">
        <f t="shared" ref="C8:C17" si="2">VLOOKUP(A8,Handbook, 3,FALSE)</f>
        <v>#N/A</v>
      </c>
      <c r="D8" s="132"/>
      <c r="E8" s="131" t="e">
        <f t="shared" si="1"/>
        <v>#N/A</v>
      </c>
      <c r="F8" s="160"/>
      <c r="G8" s="161"/>
      <c r="H8" s="71"/>
      <c r="I8" s="68"/>
      <c r="J8" s="68"/>
      <c r="K8" s="68"/>
      <c r="L8" s="68"/>
      <c r="M8" s="72"/>
      <c r="N8" s="73"/>
      <c r="O8" s="73"/>
      <c r="P8" s="69"/>
      <c r="Q8" s="69"/>
      <c r="R8" s="69"/>
    </row>
    <row r="9" spans="1:18" s="70" customFormat="1" ht="5.25" customHeight="1" x14ac:dyDescent="0.15">
      <c r="A9" s="133"/>
      <c r="B9" s="134"/>
      <c r="C9" s="135"/>
      <c r="D9" s="136"/>
      <c r="E9" s="137"/>
      <c r="F9" s="74"/>
      <c r="G9" s="32"/>
      <c r="H9" s="71"/>
      <c r="I9" s="68"/>
      <c r="J9" s="68"/>
      <c r="K9" s="68"/>
      <c r="L9" s="68"/>
      <c r="M9" s="72"/>
      <c r="N9" s="73"/>
      <c r="O9" s="73"/>
      <c r="P9" s="69"/>
      <c r="Q9" s="69"/>
      <c r="R9" s="69"/>
    </row>
    <row r="10" spans="1:18" s="70" customFormat="1" ht="19.149999999999999" customHeight="1" x14ac:dyDescent="0.15">
      <c r="A10" s="127" t="e">
        <f>HLOOKUP($F$3,UnitCombs,4,FALSE)</f>
        <v>#N/A</v>
      </c>
      <c r="B10" s="128" t="e">
        <f t="shared" si="0"/>
        <v>#N/A</v>
      </c>
      <c r="C10" s="130" t="e">
        <f t="shared" si="2"/>
        <v>#N/A</v>
      </c>
      <c r="D10" s="138"/>
      <c r="E10" s="131" t="e">
        <f t="shared" si="1"/>
        <v>#N/A</v>
      </c>
      <c r="F10" s="160"/>
      <c r="G10" s="161"/>
      <c r="H10" s="71"/>
      <c r="I10" s="68"/>
      <c r="J10" s="68"/>
      <c r="K10" s="68"/>
      <c r="L10" s="68"/>
      <c r="M10" s="72"/>
      <c r="N10" s="73"/>
      <c r="O10" s="73"/>
      <c r="P10" s="69"/>
      <c r="Q10" s="69"/>
      <c r="R10" s="69"/>
    </row>
    <row r="11" spans="1:18" s="70" customFormat="1" ht="19.149999999999999" customHeight="1" x14ac:dyDescent="0.15">
      <c r="A11" s="127" t="e">
        <f>HLOOKUP($F$3,UnitCombs,5,FALSE)</f>
        <v>#N/A</v>
      </c>
      <c r="B11" s="128" t="e">
        <f t="shared" si="0"/>
        <v>#N/A</v>
      </c>
      <c r="C11" s="130" t="e">
        <f t="shared" si="2"/>
        <v>#N/A</v>
      </c>
      <c r="D11" s="132"/>
      <c r="E11" s="131" t="e">
        <f t="shared" si="1"/>
        <v>#N/A</v>
      </c>
      <c r="F11" s="160"/>
      <c r="G11" s="161"/>
      <c r="H11" s="71"/>
      <c r="I11" s="68"/>
      <c r="J11" s="68"/>
      <c r="K11" s="68"/>
      <c r="L11" s="68"/>
      <c r="M11" s="72"/>
      <c r="N11" s="73"/>
      <c r="O11" s="73"/>
      <c r="P11" s="69"/>
      <c r="Q11" s="69"/>
      <c r="R11" s="69"/>
    </row>
    <row r="12" spans="1:18" s="70" customFormat="1" ht="5.25" customHeight="1" x14ac:dyDescent="0.15">
      <c r="A12" s="133"/>
      <c r="B12" s="134"/>
      <c r="C12" s="135"/>
      <c r="D12" s="136"/>
      <c r="E12" s="137"/>
      <c r="F12" s="31"/>
      <c r="G12" s="32"/>
      <c r="H12" s="71"/>
      <c r="I12" s="68"/>
      <c r="J12" s="68"/>
      <c r="K12" s="68"/>
      <c r="L12" s="68"/>
      <c r="M12" s="72"/>
      <c r="N12" s="73"/>
      <c r="O12" s="73"/>
      <c r="P12" s="69"/>
      <c r="Q12" s="69"/>
      <c r="R12" s="69"/>
    </row>
    <row r="13" spans="1:18" s="70" customFormat="1" ht="19.149999999999999" customHeight="1" x14ac:dyDescent="0.15">
      <c r="A13" s="127" t="e">
        <f>HLOOKUP($F$3,UnitCombs,6,FALSE)</f>
        <v>#N/A</v>
      </c>
      <c r="B13" s="128" t="e">
        <f t="shared" si="0"/>
        <v>#N/A</v>
      </c>
      <c r="C13" s="130" t="e">
        <f t="shared" si="2"/>
        <v>#N/A</v>
      </c>
      <c r="D13" s="139"/>
      <c r="E13" s="131" t="e">
        <f t="shared" si="1"/>
        <v>#N/A</v>
      </c>
      <c r="F13" s="160"/>
      <c r="G13" s="161"/>
      <c r="H13" s="71"/>
      <c r="I13" s="68"/>
      <c r="J13" s="68"/>
      <c r="K13" s="68"/>
      <c r="L13" s="68"/>
      <c r="M13" s="72"/>
      <c r="N13" s="73"/>
      <c r="O13" s="73"/>
      <c r="P13" s="69"/>
      <c r="Q13" s="69"/>
      <c r="R13" s="69"/>
    </row>
    <row r="14" spans="1:18" s="78" customFormat="1" ht="19.149999999999999" customHeight="1" x14ac:dyDescent="0.15">
      <c r="A14" s="127" t="e">
        <f>HLOOKUP($F$3,UnitCombs,7,FALSE)</f>
        <v>#N/A</v>
      </c>
      <c r="B14" s="128" t="e">
        <f t="shared" si="0"/>
        <v>#N/A</v>
      </c>
      <c r="C14" s="130" t="e">
        <f t="shared" si="2"/>
        <v>#N/A</v>
      </c>
      <c r="D14" s="140"/>
      <c r="E14" s="131" t="e">
        <f t="shared" si="1"/>
        <v>#N/A</v>
      </c>
      <c r="F14" s="160"/>
      <c r="G14" s="161"/>
      <c r="H14" s="71"/>
      <c r="I14" s="68"/>
      <c r="J14" s="68"/>
      <c r="K14" s="68"/>
      <c r="L14" s="68"/>
      <c r="M14" s="68"/>
      <c r="N14" s="77"/>
      <c r="O14" s="77"/>
      <c r="P14" s="59"/>
      <c r="Q14" s="59"/>
      <c r="R14" s="59"/>
    </row>
    <row r="15" spans="1:18" s="70" customFormat="1" ht="5.25" customHeight="1" x14ac:dyDescent="0.15">
      <c r="A15" s="133"/>
      <c r="B15" s="134"/>
      <c r="C15" s="135"/>
      <c r="D15" s="136"/>
      <c r="E15" s="137"/>
      <c r="F15" s="31"/>
      <c r="G15" s="32"/>
      <c r="H15" s="71"/>
      <c r="I15" s="68"/>
      <c r="J15" s="68"/>
      <c r="K15" s="68"/>
      <c r="L15" s="68"/>
      <c r="M15" s="72"/>
      <c r="N15" s="73"/>
      <c r="O15" s="73"/>
      <c r="P15" s="69"/>
      <c r="Q15" s="69"/>
      <c r="R15" s="69"/>
    </row>
    <row r="16" spans="1:18" s="78" customFormat="1" ht="19.149999999999999" customHeight="1" x14ac:dyDescent="0.15">
      <c r="A16" s="127" t="e">
        <f>HLOOKUP($F$3,UnitCombs,8,FALSE)</f>
        <v>#N/A</v>
      </c>
      <c r="B16" s="128" t="e">
        <f t="shared" si="0"/>
        <v>#N/A</v>
      </c>
      <c r="C16" s="130" t="e">
        <f t="shared" si="2"/>
        <v>#N/A</v>
      </c>
      <c r="D16" s="132"/>
      <c r="E16" s="131" t="e">
        <f t="shared" si="1"/>
        <v>#N/A</v>
      </c>
      <c r="F16" s="160"/>
      <c r="G16" s="161"/>
      <c r="H16" s="71"/>
      <c r="I16" s="68"/>
      <c r="J16" s="68"/>
      <c r="K16" s="68"/>
      <c r="L16" s="68"/>
      <c r="M16" s="68"/>
      <c r="N16" s="77"/>
      <c r="O16" s="77"/>
      <c r="P16" s="59"/>
      <c r="Q16" s="59"/>
      <c r="R16" s="59"/>
    </row>
    <row r="17" spans="1:18" s="78" customFormat="1" ht="19.149999999999999" customHeight="1" x14ac:dyDescent="0.15">
      <c r="A17" s="141" t="e">
        <f>HLOOKUP($F$3,UnitCombs,9,FALSE)</f>
        <v>#N/A</v>
      </c>
      <c r="B17" s="142" t="e">
        <f t="shared" si="0"/>
        <v>#N/A</v>
      </c>
      <c r="C17" s="143" t="e">
        <f t="shared" si="2"/>
        <v>#N/A</v>
      </c>
      <c r="D17" s="143"/>
      <c r="E17" s="144" t="e">
        <f t="shared" si="1"/>
        <v>#N/A</v>
      </c>
      <c r="F17" s="160"/>
      <c r="G17" s="161"/>
      <c r="H17" s="71"/>
      <c r="I17" s="68"/>
      <c r="J17" s="68"/>
      <c r="K17" s="68"/>
      <c r="L17" s="68"/>
      <c r="M17" s="68"/>
      <c r="N17" s="77"/>
      <c r="O17" s="77"/>
      <c r="P17" s="59"/>
      <c r="Q17" s="59"/>
      <c r="R17" s="59"/>
    </row>
    <row r="18" spans="1:18" s="59" customFormat="1" ht="15" customHeight="1" x14ac:dyDescent="0.25">
      <c r="A18" s="61" t="s">
        <v>73</v>
      </c>
      <c r="B18" s="62"/>
      <c r="C18" s="63"/>
      <c r="D18" s="63"/>
      <c r="E18" s="62" t="s">
        <v>167</v>
      </c>
      <c r="F18" s="163" t="s">
        <v>168</v>
      </c>
      <c r="G18" s="164"/>
      <c r="H18" s="71"/>
      <c r="I18" s="65"/>
      <c r="J18" s="65"/>
      <c r="K18" s="65"/>
      <c r="L18" s="65"/>
      <c r="M18" s="66"/>
      <c r="N18" s="67"/>
      <c r="O18" s="67"/>
    </row>
    <row r="19" spans="1:18" s="70" customFormat="1" ht="19.149999999999999" customHeight="1" x14ac:dyDescent="0.15">
      <c r="A19" s="145" t="e">
        <f>HLOOKUP($F$3,UnitCombs,10,FALSE)</f>
        <v>#N/A</v>
      </c>
      <c r="B19" s="128" t="e">
        <f t="shared" ref="B19:B29" si="3">VLOOKUP(A19,Handbook, 2,FALSE)</f>
        <v>#N/A</v>
      </c>
      <c r="C19" s="130" t="e">
        <f t="shared" ref="C19:C29" si="4">VLOOKUP(A19,Handbook, 3,FALSE)</f>
        <v>#N/A</v>
      </c>
      <c r="D19" s="138"/>
      <c r="E19" s="131" t="e">
        <f t="shared" ref="E19:E29" si="5">VLOOKUP(A19,Handbook, 5,FALSE)</f>
        <v>#N/A</v>
      </c>
      <c r="F19" s="165"/>
      <c r="G19" s="166"/>
      <c r="H19" s="71"/>
      <c r="I19" s="68"/>
      <c r="J19" s="68"/>
      <c r="K19" s="68"/>
      <c r="L19" s="68"/>
      <c r="M19" s="79"/>
      <c r="N19" s="80"/>
      <c r="O19" s="80"/>
      <c r="P19" s="69"/>
      <c r="Q19" s="69"/>
      <c r="R19" s="69"/>
    </row>
    <row r="20" spans="1:18" s="70" customFormat="1" ht="19.149999999999999" customHeight="1" x14ac:dyDescent="0.15">
      <c r="A20" s="145" t="e">
        <f>HLOOKUP($F$3,UnitCombs,11,FALSE)</f>
        <v>#N/A</v>
      </c>
      <c r="B20" s="128" t="e">
        <f t="shared" si="3"/>
        <v>#N/A</v>
      </c>
      <c r="C20" s="130" t="e">
        <f t="shared" si="4"/>
        <v>#N/A</v>
      </c>
      <c r="D20" s="138"/>
      <c r="E20" s="131" t="e">
        <f t="shared" si="5"/>
        <v>#N/A</v>
      </c>
      <c r="F20" s="160"/>
      <c r="G20" s="161"/>
      <c r="H20" s="71"/>
      <c r="I20" s="68"/>
      <c r="J20" s="68"/>
      <c r="K20" s="68"/>
      <c r="L20" s="68"/>
      <c r="M20" s="79"/>
      <c r="N20" s="80"/>
      <c r="O20" s="80"/>
      <c r="P20" s="69"/>
      <c r="Q20" s="69"/>
      <c r="R20" s="69"/>
    </row>
    <row r="21" spans="1:18" s="70" customFormat="1" ht="5.25" customHeight="1" x14ac:dyDescent="0.15">
      <c r="A21" s="133"/>
      <c r="B21" s="134"/>
      <c r="C21" s="135"/>
      <c r="D21" s="136"/>
      <c r="E21" s="137"/>
      <c r="F21" s="74"/>
      <c r="G21" s="32"/>
      <c r="H21" s="71"/>
      <c r="I21" s="68"/>
      <c r="J21" s="68"/>
      <c r="K21" s="68"/>
      <c r="L21" s="68"/>
      <c r="M21" s="72"/>
      <c r="N21" s="73"/>
      <c r="O21" s="73"/>
      <c r="P21" s="69"/>
      <c r="Q21" s="69"/>
      <c r="R21" s="69"/>
    </row>
    <row r="22" spans="1:18" s="70" customFormat="1" ht="19.149999999999999" customHeight="1" x14ac:dyDescent="0.15">
      <c r="A22" s="145" t="e">
        <f>HLOOKUP($F$3,UnitCombs,12,FALSE)</f>
        <v>#N/A</v>
      </c>
      <c r="B22" s="128" t="e">
        <f t="shared" si="3"/>
        <v>#N/A</v>
      </c>
      <c r="C22" s="130" t="e">
        <f t="shared" si="4"/>
        <v>#N/A</v>
      </c>
      <c r="D22" s="138"/>
      <c r="E22" s="131" t="e">
        <f t="shared" si="5"/>
        <v>#N/A</v>
      </c>
      <c r="F22" s="160"/>
      <c r="G22" s="161"/>
      <c r="H22" s="71"/>
      <c r="I22" s="68"/>
      <c r="J22" s="68"/>
      <c r="K22" s="68"/>
      <c r="L22" s="68"/>
      <c r="M22" s="79"/>
      <c r="N22" s="80"/>
      <c r="O22" s="80"/>
      <c r="P22" s="69"/>
      <c r="Q22" s="69"/>
      <c r="R22" s="69"/>
    </row>
    <row r="23" spans="1:18" s="70" customFormat="1" ht="19.149999999999999" customHeight="1" x14ac:dyDescent="0.15">
      <c r="A23" s="145" t="e">
        <f>HLOOKUP($F$3,UnitCombs,13,FALSE)</f>
        <v>#N/A</v>
      </c>
      <c r="B23" s="128" t="e">
        <f t="shared" si="3"/>
        <v>#N/A</v>
      </c>
      <c r="C23" s="130" t="e">
        <f t="shared" si="4"/>
        <v>#N/A</v>
      </c>
      <c r="D23" s="146"/>
      <c r="E23" s="131" t="e">
        <f t="shared" si="5"/>
        <v>#N/A</v>
      </c>
      <c r="F23" s="160"/>
      <c r="G23" s="161"/>
      <c r="H23" s="71"/>
      <c r="I23" s="82"/>
      <c r="J23" s="82"/>
      <c r="K23" s="82"/>
      <c r="L23" s="82"/>
      <c r="M23" s="72"/>
      <c r="N23" s="73"/>
      <c r="O23" s="73"/>
      <c r="P23" s="69"/>
      <c r="Q23" s="69"/>
      <c r="R23" s="69"/>
    </row>
    <row r="24" spans="1:18" s="70" customFormat="1" ht="5.25" customHeight="1" x14ac:dyDescent="0.15">
      <c r="A24" s="133"/>
      <c r="B24" s="134"/>
      <c r="C24" s="135"/>
      <c r="D24" s="136"/>
      <c r="E24" s="137"/>
      <c r="F24" s="31"/>
      <c r="G24" s="32"/>
      <c r="H24" s="71"/>
      <c r="I24" s="68"/>
      <c r="J24" s="68"/>
      <c r="K24" s="68"/>
      <c r="L24" s="68"/>
      <c r="M24" s="72"/>
      <c r="N24" s="73"/>
      <c r="O24" s="73"/>
      <c r="P24" s="69"/>
      <c r="Q24" s="69"/>
      <c r="R24" s="69"/>
    </row>
    <row r="25" spans="1:18" s="70" customFormat="1" ht="19.149999999999999" customHeight="1" x14ac:dyDescent="0.15">
      <c r="A25" s="145" t="e">
        <f>HLOOKUP($F$3,UnitCombs,14,FALSE)</f>
        <v>#N/A</v>
      </c>
      <c r="B25" s="128" t="e">
        <f t="shared" si="3"/>
        <v>#N/A</v>
      </c>
      <c r="C25" s="130" t="e">
        <f t="shared" si="4"/>
        <v>#N/A</v>
      </c>
      <c r="D25" s="138"/>
      <c r="E25" s="131" t="e">
        <f t="shared" si="5"/>
        <v>#N/A</v>
      </c>
      <c r="F25" s="160"/>
      <c r="G25" s="161"/>
      <c r="H25" s="71"/>
      <c r="I25" s="82"/>
      <c r="J25" s="82"/>
      <c r="K25" s="82"/>
      <c r="L25" s="82"/>
      <c r="M25" s="72"/>
      <c r="N25" s="73"/>
      <c r="O25" s="73"/>
      <c r="P25" s="69"/>
      <c r="Q25" s="69"/>
      <c r="R25" s="69"/>
    </row>
    <row r="26" spans="1:18" s="78" customFormat="1" ht="19.149999999999999" customHeight="1" x14ac:dyDescent="0.15">
      <c r="A26" s="145" t="e">
        <f>HLOOKUP($F$3,UnitCombs,15,FALSE)</f>
        <v>#N/A</v>
      </c>
      <c r="B26" s="128" t="e">
        <f t="shared" si="3"/>
        <v>#N/A</v>
      </c>
      <c r="C26" s="130" t="e">
        <f t="shared" si="4"/>
        <v>#N/A</v>
      </c>
      <c r="D26" s="138"/>
      <c r="E26" s="131" t="e">
        <f t="shared" si="5"/>
        <v>#N/A</v>
      </c>
      <c r="F26" s="160"/>
      <c r="G26" s="161"/>
      <c r="H26" s="71"/>
      <c r="I26" s="68"/>
      <c r="J26" s="68"/>
      <c r="K26" s="68"/>
      <c r="L26" s="68"/>
      <c r="M26" s="68"/>
      <c r="N26" s="77"/>
      <c r="O26" s="77"/>
      <c r="P26" s="59"/>
      <c r="Q26" s="59"/>
      <c r="R26" s="59"/>
    </row>
    <row r="27" spans="1:18" s="70" customFormat="1" ht="4.9000000000000004" customHeight="1" x14ac:dyDescent="0.15">
      <c r="A27" s="133"/>
      <c r="B27" s="134"/>
      <c r="C27" s="135"/>
      <c r="D27" s="136"/>
      <c r="E27" s="137"/>
      <c r="F27" s="31"/>
      <c r="G27" s="32"/>
      <c r="H27" s="71"/>
      <c r="I27" s="68"/>
      <c r="J27" s="68"/>
      <c r="K27" s="68"/>
      <c r="L27" s="68"/>
      <c r="M27" s="72"/>
      <c r="N27" s="73"/>
      <c r="O27" s="73"/>
      <c r="P27" s="69"/>
      <c r="Q27" s="69"/>
      <c r="R27" s="69"/>
    </row>
    <row r="28" spans="1:18" s="78" customFormat="1" ht="19.149999999999999" customHeight="1" x14ac:dyDescent="0.15">
      <c r="A28" s="145" t="e">
        <f>HLOOKUP($F$3,UnitCombs,16,FALSE)</f>
        <v>#N/A</v>
      </c>
      <c r="B28" s="128" t="e">
        <f t="shared" si="3"/>
        <v>#N/A</v>
      </c>
      <c r="C28" s="130" t="e">
        <f t="shared" si="4"/>
        <v>#N/A</v>
      </c>
      <c r="D28" s="139"/>
      <c r="E28" s="131" t="e">
        <f t="shared" si="5"/>
        <v>#N/A</v>
      </c>
      <c r="F28" s="160"/>
      <c r="G28" s="161"/>
      <c r="H28" s="64"/>
      <c r="I28" s="68"/>
      <c r="J28" s="68"/>
      <c r="K28" s="68"/>
      <c r="L28" s="68"/>
      <c r="M28" s="68"/>
      <c r="N28" s="77"/>
      <c r="O28" s="77"/>
      <c r="P28" s="59"/>
      <c r="Q28" s="59"/>
      <c r="R28" s="59"/>
    </row>
    <row r="29" spans="1:18" s="78" customFormat="1" ht="19.149999999999999" customHeight="1" x14ac:dyDescent="0.15">
      <c r="A29" s="147" t="e">
        <f>HLOOKUP($F$3,UnitCombs,17,FALSE)</f>
        <v>#N/A</v>
      </c>
      <c r="B29" s="148" t="e">
        <f t="shared" si="3"/>
        <v>#N/A</v>
      </c>
      <c r="C29" s="149" t="e">
        <f t="shared" si="4"/>
        <v>#N/A</v>
      </c>
      <c r="D29" s="150"/>
      <c r="E29" s="151" t="e">
        <f t="shared" si="5"/>
        <v>#N/A</v>
      </c>
      <c r="F29" s="171"/>
      <c r="G29" s="172"/>
      <c r="H29" s="64"/>
      <c r="I29" s="68"/>
      <c r="J29" s="68"/>
      <c r="K29" s="68"/>
      <c r="L29" s="68"/>
      <c r="M29" s="68"/>
      <c r="N29" s="77"/>
      <c r="O29" s="77"/>
      <c r="P29" s="59"/>
      <c r="Q29" s="59"/>
      <c r="R29" s="59"/>
    </row>
    <row r="30" spans="1:18" s="59" customFormat="1" ht="15" customHeight="1" x14ac:dyDescent="0.25">
      <c r="A30" s="61" t="s">
        <v>74</v>
      </c>
      <c r="B30" s="62"/>
      <c r="C30" s="63"/>
      <c r="D30" s="63"/>
      <c r="E30" s="62" t="s">
        <v>167</v>
      </c>
      <c r="F30" s="163" t="s">
        <v>168</v>
      </c>
      <c r="G30" s="164"/>
      <c r="H30" s="64"/>
      <c r="I30" s="66"/>
      <c r="J30" s="66"/>
      <c r="K30" s="66"/>
      <c r="L30" s="66"/>
      <c r="M30" s="66"/>
      <c r="N30" s="67"/>
      <c r="O30" s="67"/>
      <c r="P30" s="83"/>
      <c r="Q30" s="83"/>
      <c r="R30" s="83"/>
    </row>
    <row r="31" spans="1:18" s="70" customFormat="1" ht="19.149999999999999" customHeight="1" x14ac:dyDescent="0.15">
      <c r="A31" s="152" t="e">
        <f>HLOOKUP($F$3,UnitCombs,18,FALSE)</f>
        <v>#N/A</v>
      </c>
      <c r="B31" s="128" t="e">
        <f t="shared" ref="B31:B41" si="6">VLOOKUP(A31,Handbook, 2,FALSE)</f>
        <v>#N/A</v>
      </c>
      <c r="C31" s="130" t="e">
        <f t="shared" ref="C31:C41" si="7">VLOOKUP(A31,Handbook, 3,FALSE)</f>
        <v>#N/A</v>
      </c>
      <c r="D31" s="153"/>
      <c r="E31" s="131" t="e">
        <f t="shared" ref="E31:E41" si="8">VLOOKUP(A31,Handbook, 5,FALSE)</f>
        <v>#N/A</v>
      </c>
      <c r="F31" s="165"/>
      <c r="G31" s="166"/>
      <c r="H31" s="64"/>
      <c r="I31" s="68"/>
      <c r="J31" s="68"/>
      <c r="K31" s="68"/>
      <c r="L31" s="68"/>
      <c r="M31" s="79"/>
      <c r="N31" s="80"/>
      <c r="O31" s="80"/>
      <c r="P31" s="69"/>
      <c r="Q31" s="69"/>
      <c r="R31" s="69"/>
    </row>
    <row r="32" spans="1:18" s="70" customFormat="1" ht="19.149999999999999" customHeight="1" x14ac:dyDescent="0.15">
      <c r="A32" s="152" t="e">
        <f>HLOOKUP($F$3,UnitCombs,19,FALSE)</f>
        <v>#N/A</v>
      </c>
      <c r="B32" s="128" t="e">
        <f t="shared" si="6"/>
        <v>#N/A</v>
      </c>
      <c r="C32" s="130" t="e">
        <f t="shared" si="7"/>
        <v>#N/A</v>
      </c>
      <c r="D32" s="138"/>
      <c r="E32" s="131" t="e">
        <f t="shared" si="8"/>
        <v>#N/A</v>
      </c>
      <c r="F32" s="160"/>
      <c r="G32" s="161"/>
      <c r="H32" s="64"/>
      <c r="I32" s="68"/>
      <c r="J32" s="68"/>
      <c r="K32" s="68"/>
      <c r="L32" s="68"/>
      <c r="M32" s="79"/>
      <c r="N32" s="80"/>
      <c r="O32" s="80"/>
      <c r="P32" s="69"/>
      <c r="Q32" s="69"/>
      <c r="R32" s="69"/>
    </row>
    <row r="33" spans="1:18" s="70" customFormat="1" ht="5.25" customHeight="1" x14ac:dyDescent="0.15">
      <c r="A33" s="133"/>
      <c r="B33" s="134"/>
      <c r="C33" s="135"/>
      <c r="D33" s="136"/>
      <c r="E33" s="137"/>
      <c r="F33" s="74"/>
      <c r="G33" s="32"/>
      <c r="H33" s="71"/>
      <c r="I33" s="68"/>
      <c r="J33" s="68"/>
      <c r="K33" s="68"/>
      <c r="L33" s="68"/>
      <c r="M33" s="72"/>
      <c r="N33" s="73"/>
      <c r="O33" s="73"/>
      <c r="P33" s="69"/>
      <c r="Q33" s="69"/>
      <c r="R33" s="69"/>
    </row>
    <row r="34" spans="1:18" s="70" customFormat="1" ht="19.149999999999999" customHeight="1" x14ac:dyDescent="0.15">
      <c r="A34" s="152" t="e">
        <f>HLOOKUP($F$3,UnitCombs,20,FALSE)</f>
        <v>#N/A</v>
      </c>
      <c r="B34" s="128" t="e">
        <f t="shared" si="6"/>
        <v>#N/A</v>
      </c>
      <c r="C34" s="130" t="e">
        <f t="shared" si="7"/>
        <v>#N/A</v>
      </c>
      <c r="D34" s="138"/>
      <c r="E34" s="131" t="e">
        <f t="shared" si="8"/>
        <v>#N/A</v>
      </c>
      <c r="F34" s="160"/>
      <c r="G34" s="161"/>
      <c r="H34" s="64"/>
      <c r="I34" s="68"/>
      <c r="J34" s="68"/>
      <c r="K34" s="68"/>
      <c r="L34" s="68"/>
      <c r="M34" s="79"/>
      <c r="N34" s="80"/>
      <c r="O34" s="80"/>
      <c r="P34" s="69"/>
      <c r="Q34" s="69"/>
      <c r="R34" s="69"/>
    </row>
    <row r="35" spans="1:18" s="70" customFormat="1" ht="19.149999999999999" customHeight="1" x14ac:dyDescent="0.15">
      <c r="A35" s="152" t="e">
        <f>HLOOKUP($F$3,UnitCombs,21,FALSE)</f>
        <v>#N/A</v>
      </c>
      <c r="B35" s="128" t="e">
        <f t="shared" si="6"/>
        <v>#N/A</v>
      </c>
      <c r="C35" s="130" t="e">
        <f t="shared" si="7"/>
        <v>#N/A</v>
      </c>
      <c r="D35" s="138"/>
      <c r="E35" s="131" t="e">
        <f t="shared" si="8"/>
        <v>#N/A</v>
      </c>
      <c r="F35" s="160"/>
      <c r="G35" s="161"/>
      <c r="H35" s="64"/>
      <c r="I35" s="68"/>
      <c r="J35" s="68"/>
      <c r="K35" s="68"/>
      <c r="L35" s="68"/>
      <c r="M35" s="79"/>
      <c r="N35" s="80"/>
      <c r="O35" s="80"/>
      <c r="P35" s="69"/>
      <c r="Q35" s="69"/>
      <c r="R35" s="69"/>
    </row>
    <row r="36" spans="1:18" s="70" customFormat="1" ht="5.25" customHeight="1" x14ac:dyDescent="0.15">
      <c r="A36" s="133"/>
      <c r="B36" s="134"/>
      <c r="C36" s="135"/>
      <c r="D36" s="136"/>
      <c r="E36" s="137"/>
      <c r="F36" s="31"/>
      <c r="G36" s="32"/>
      <c r="H36" s="71"/>
      <c r="I36" s="68"/>
      <c r="J36" s="68"/>
      <c r="K36" s="68"/>
      <c r="L36" s="68"/>
      <c r="M36" s="72"/>
      <c r="N36" s="73"/>
      <c r="O36" s="73"/>
      <c r="P36" s="69"/>
      <c r="Q36" s="69"/>
      <c r="R36" s="69"/>
    </row>
    <row r="37" spans="1:18" s="78" customFormat="1" ht="19.149999999999999" customHeight="1" x14ac:dyDescent="0.15">
      <c r="A37" s="152" t="e">
        <f>HLOOKUP($F$3,UnitCombs,22,FALSE)</f>
        <v>#N/A</v>
      </c>
      <c r="B37" s="128" t="e">
        <f t="shared" si="6"/>
        <v>#N/A</v>
      </c>
      <c r="C37" s="130" t="e">
        <f t="shared" si="7"/>
        <v>#N/A</v>
      </c>
      <c r="D37" s="138"/>
      <c r="E37" s="131" t="e">
        <f t="shared" si="8"/>
        <v>#N/A</v>
      </c>
      <c r="F37" s="160"/>
      <c r="G37" s="161"/>
      <c r="H37" s="64"/>
      <c r="I37" s="68"/>
      <c r="J37" s="68"/>
      <c r="K37" s="68"/>
      <c r="L37" s="68"/>
      <c r="M37" s="68"/>
      <c r="N37" s="77"/>
      <c r="O37" s="77"/>
      <c r="P37" s="59"/>
      <c r="Q37" s="59"/>
      <c r="R37" s="59"/>
    </row>
    <row r="38" spans="1:18" s="78" customFormat="1" ht="19.149999999999999" customHeight="1" x14ac:dyDescent="0.15">
      <c r="A38" s="152" t="e">
        <f>HLOOKUP($F$3,UnitCombs,23,FALSE)</f>
        <v>#N/A</v>
      </c>
      <c r="B38" s="154" t="e">
        <f t="shared" si="6"/>
        <v>#N/A</v>
      </c>
      <c r="C38" s="130" t="e">
        <f t="shared" si="7"/>
        <v>#N/A</v>
      </c>
      <c r="D38" s="155"/>
      <c r="E38" s="131" t="e">
        <f t="shared" si="8"/>
        <v>#N/A</v>
      </c>
      <c r="F38" s="160"/>
      <c r="G38" s="161"/>
      <c r="H38" s="64"/>
      <c r="I38" s="68"/>
      <c r="J38" s="68"/>
      <c r="K38" s="68"/>
      <c r="L38" s="68"/>
      <c r="M38" s="68"/>
      <c r="N38" s="77"/>
      <c r="O38" s="77"/>
      <c r="P38" s="59"/>
      <c r="Q38" s="59"/>
      <c r="R38" s="59"/>
    </row>
    <row r="39" spans="1:18" s="70" customFormat="1" ht="5.25" customHeight="1" x14ac:dyDescent="0.15">
      <c r="A39" s="133"/>
      <c r="B39" s="134"/>
      <c r="C39" s="135"/>
      <c r="D39" s="136"/>
      <c r="E39" s="137"/>
      <c r="F39" s="31"/>
      <c r="G39" s="32"/>
      <c r="H39" s="71"/>
      <c r="I39" s="68"/>
      <c r="J39" s="68"/>
      <c r="K39" s="68"/>
      <c r="L39" s="68"/>
      <c r="M39" s="72"/>
      <c r="N39" s="73"/>
      <c r="O39" s="73"/>
      <c r="P39" s="69"/>
      <c r="Q39" s="69"/>
      <c r="R39" s="69"/>
    </row>
    <row r="40" spans="1:18" s="78" customFormat="1" ht="19.149999999999999" customHeight="1" x14ac:dyDescent="0.15">
      <c r="A40" s="152" t="e">
        <f>HLOOKUP($F$3,UnitCombs,24,FALSE)</f>
        <v>#N/A</v>
      </c>
      <c r="B40" s="128" t="e">
        <f t="shared" si="6"/>
        <v>#N/A</v>
      </c>
      <c r="C40" s="130" t="e">
        <f t="shared" si="7"/>
        <v>#N/A</v>
      </c>
      <c r="D40" s="138"/>
      <c r="E40" s="131" t="e">
        <f t="shared" si="8"/>
        <v>#N/A</v>
      </c>
      <c r="F40" s="160"/>
      <c r="G40" s="161"/>
      <c r="H40" s="64"/>
      <c r="I40" s="68"/>
      <c r="J40" s="68"/>
      <c r="K40" s="68"/>
      <c r="L40" s="68"/>
      <c r="M40" s="68"/>
      <c r="N40" s="77"/>
      <c r="O40" s="77"/>
      <c r="P40" s="59"/>
      <c r="Q40" s="59"/>
      <c r="R40" s="59"/>
    </row>
    <row r="41" spans="1:18" s="78" customFormat="1" ht="19.149999999999999" customHeight="1" x14ac:dyDescent="0.15">
      <c r="A41" s="147" t="e">
        <f>HLOOKUP($F$3,UnitCombs,25,FALSE)</f>
        <v>#N/A</v>
      </c>
      <c r="B41" s="156" t="e">
        <f t="shared" si="6"/>
        <v>#N/A</v>
      </c>
      <c r="C41" s="149" t="e">
        <f t="shared" si="7"/>
        <v>#N/A</v>
      </c>
      <c r="D41" s="139"/>
      <c r="E41" s="151" t="e">
        <f t="shared" si="8"/>
        <v>#N/A</v>
      </c>
      <c r="F41" s="160"/>
      <c r="G41" s="161"/>
      <c r="H41" s="64"/>
    </row>
    <row r="42" spans="1:18" s="59" customFormat="1" ht="15" customHeight="1" x14ac:dyDescent="0.25">
      <c r="A42" s="61" t="s">
        <v>75</v>
      </c>
      <c r="B42" s="62"/>
      <c r="C42" s="63"/>
      <c r="D42" s="63"/>
      <c r="E42" s="62" t="s">
        <v>167</v>
      </c>
      <c r="F42" s="163" t="s">
        <v>168</v>
      </c>
      <c r="G42" s="164"/>
      <c r="H42" s="64"/>
    </row>
    <row r="43" spans="1:18" s="70" customFormat="1" ht="19.149999999999999" customHeight="1" x14ac:dyDescent="0.15">
      <c r="A43" s="152" t="e">
        <f>HLOOKUP($F$3,UnitCombs,26,FALSE)</f>
        <v>#N/A</v>
      </c>
      <c r="B43" s="128" t="e">
        <f>VLOOKUP(A43,Handbook, 2,FALSE)</f>
        <v>#N/A</v>
      </c>
      <c r="C43" s="130" t="e">
        <f>VLOOKUP(A43,Handbook, 3,FALSE)</f>
        <v>#N/A</v>
      </c>
      <c r="D43" s="153"/>
      <c r="E43" s="131" t="e">
        <f>VLOOKUP(A43,Handbook, 5,FALSE)</f>
        <v>#N/A</v>
      </c>
      <c r="F43" s="160"/>
      <c r="G43" s="161"/>
      <c r="H43" s="64"/>
    </row>
    <row r="44" spans="1:18" s="70" customFormat="1" ht="19.149999999999999" customHeight="1" x14ac:dyDescent="0.15">
      <c r="A44" s="152" t="e">
        <f>HLOOKUP($F$3,UnitCombs,27,FALSE)</f>
        <v>#N/A</v>
      </c>
      <c r="B44" s="128" t="e">
        <f>VLOOKUP(A44,Handbook, 2,FALSE)</f>
        <v>#N/A</v>
      </c>
      <c r="C44" s="130" t="e">
        <f>VLOOKUP(A44,Handbook, 3,FALSE)</f>
        <v>#N/A</v>
      </c>
      <c r="D44" s="138"/>
      <c r="E44" s="131" t="e">
        <f>VLOOKUP(A44,Handbook, 5,FALSE)</f>
        <v>#N/A</v>
      </c>
      <c r="F44" s="160"/>
      <c r="G44" s="161"/>
      <c r="H44" s="64"/>
    </row>
    <row r="45" spans="1:18" s="70" customFormat="1" ht="5.25" customHeight="1" x14ac:dyDescent="0.15">
      <c r="A45" s="133"/>
      <c r="B45" s="134"/>
      <c r="C45" s="135"/>
      <c r="D45" s="136"/>
      <c r="E45" s="137"/>
      <c r="F45" s="31"/>
      <c r="G45" s="32"/>
      <c r="H45" s="71"/>
      <c r="I45" s="68"/>
      <c r="J45" s="68"/>
      <c r="K45" s="68"/>
      <c r="L45" s="68"/>
      <c r="M45" s="72"/>
      <c r="N45" s="73"/>
      <c r="O45" s="73"/>
      <c r="P45" s="69"/>
      <c r="Q45" s="69"/>
      <c r="R45" s="69"/>
    </row>
    <row r="46" spans="1:18" s="70" customFormat="1" ht="19.149999999999999" customHeight="1" x14ac:dyDescent="0.15">
      <c r="A46" s="152" t="e">
        <f>HLOOKUP($F$3,UnitCombs,28,FALSE)</f>
        <v>#N/A</v>
      </c>
      <c r="B46" s="128" t="e">
        <f>VLOOKUP(A46,Handbook, 2,FALSE)</f>
        <v>#N/A</v>
      </c>
      <c r="C46" s="130" t="e">
        <f>VLOOKUP(A46,Handbook, 3,FALSE)</f>
        <v>#N/A</v>
      </c>
      <c r="D46" s="138"/>
      <c r="E46" s="131" t="e">
        <f>VLOOKUP(A46,Handbook, 5,FALSE)</f>
        <v>#N/A</v>
      </c>
      <c r="F46" s="160"/>
      <c r="G46" s="161"/>
      <c r="H46" s="64"/>
    </row>
    <row r="47" spans="1:18" s="70" customFormat="1" ht="19.149999999999999" customHeight="1" x14ac:dyDescent="0.15">
      <c r="A47" s="152" t="e">
        <f>HLOOKUP($F$3,UnitCombs,29,FALSE)</f>
        <v>#N/A</v>
      </c>
      <c r="B47" s="154" t="e">
        <f>VLOOKUP(A47,Handbook, 2,FALSE)</f>
        <v>#N/A</v>
      </c>
      <c r="C47" s="130" t="e">
        <f>VLOOKUP(A47,Handbook, 3,FALSE)</f>
        <v>#N/A</v>
      </c>
      <c r="D47" s="155"/>
      <c r="E47" s="131" t="e">
        <f>VLOOKUP(A47,Handbook, 5,FALSE)</f>
        <v>#N/A</v>
      </c>
      <c r="F47" s="160"/>
      <c r="G47" s="161"/>
      <c r="H47" s="64"/>
    </row>
    <row r="48" spans="1:18" s="70" customFormat="1" ht="5.25" customHeight="1" x14ac:dyDescent="0.15">
      <c r="A48" s="133"/>
      <c r="B48" s="134"/>
      <c r="C48" s="135"/>
      <c r="D48" s="136"/>
      <c r="E48" s="137"/>
      <c r="F48" s="31"/>
      <c r="G48" s="32"/>
      <c r="H48" s="71"/>
      <c r="I48" s="68"/>
      <c r="J48" s="68"/>
      <c r="K48" s="68"/>
      <c r="L48" s="68"/>
      <c r="M48" s="72"/>
      <c r="N48" s="73"/>
      <c r="O48" s="73"/>
      <c r="P48" s="69"/>
      <c r="Q48" s="69"/>
      <c r="R48" s="69"/>
    </row>
    <row r="49" spans="1:54" s="78" customFormat="1" ht="19.149999999999999" customHeight="1" x14ac:dyDescent="0.15">
      <c r="A49" s="152" t="e">
        <f>HLOOKUP($F$3,UnitCombs,30,FALSE)</f>
        <v>#N/A</v>
      </c>
      <c r="B49" s="128" t="e">
        <f>VLOOKUP(A49,Handbook, 2,FALSE)</f>
        <v>#N/A</v>
      </c>
      <c r="C49" s="130" t="e">
        <f>VLOOKUP(A49,Handbook, 3,FALSE)</f>
        <v>#N/A</v>
      </c>
      <c r="D49" s="138"/>
      <c r="E49" s="131" t="e">
        <f>VLOOKUP(A49,Handbook, 5,FALSE)</f>
        <v>#N/A</v>
      </c>
      <c r="F49" s="160"/>
      <c r="G49" s="161"/>
      <c r="H49" s="64"/>
    </row>
    <row r="50" spans="1:54" s="48" customFormat="1" ht="25.15" customHeight="1" x14ac:dyDescent="0.25">
      <c r="A50" s="158" t="s">
        <v>2</v>
      </c>
      <c r="B50" s="158"/>
      <c r="C50" s="158"/>
      <c r="D50" s="158"/>
      <c r="E50" s="158"/>
      <c r="F50" s="158"/>
      <c r="G50" s="158"/>
      <c r="H50" s="84"/>
      <c r="I50" s="84"/>
      <c r="J50" s="84"/>
      <c r="K50" s="84"/>
      <c r="L50" s="85"/>
      <c r="M50" s="85"/>
      <c r="N50" s="85"/>
      <c r="O50" s="85"/>
      <c r="P50" s="85"/>
      <c r="Q50" s="85"/>
      <c r="R50" s="85"/>
      <c r="S50" s="85"/>
      <c r="T50" s="85"/>
      <c r="U50" s="85"/>
      <c r="V50" s="85"/>
      <c r="W50" s="85"/>
      <c r="X50" s="85"/>
      <c r="Y50" s="85"/>
      <c r="Z50" s="85"/>
      <c r="AA50" s="85"/>
      <c r="AB50" s="85"/>
      <c r="AC50" s="85"/>
      <c r="AD50" s="85"/>
      <c r="AE50" s="85"/>
      <c r="AF50" s="85"/>
      <c r="AG50" s="85"/>
      <c r="AH50" s="85"/>
      <c r="AI50" s="85"/>
      <c r="AJ50" s="85"/>
      <c r="AK50" s="85"/>
      <c r="AL50" s="85"/>
      <c r="AM50" s="85"/>
      <c r="AN50" s="85"/>
      <c r="AO50" s="85"/>
      <c r="AP50" s="85"/>
      <c r="AQ50" s="85"/>
      <c r="AR50" s="85"/>
      <c r="AS50" s="85"/>
      <c r="AT50" s="85"/>
      <c r="AU50" s="85"/>
      <c r="AV50" s="85"/>
      <c r="AW50" s="85"/>
      <c r="AX50" s="85"/>
      <c r="AY50" s="85"/>
      <c r="AZ50" s="85"/>
      <c r="BA50" s="85"/>
      <c r="BB50" s="85"/>
    </row>
    <row r="51" spans="1:54" s="48" customFormat="1" ht="28.15" customHeight="1" x14ac:dyDescent="0.25">
      <c r="A51" s="159" t="s">
        <v>182</v>
      </c>
      <c r="B51" s="159"/>
      <c r="C51" s="159"/>
      <c r="D51" s="159"/>
      <c r="E51" s="159"/>
      <c r="F51" s="159"/>
      <c r="G51" s="159"/>
      <c r="H51" s="85"/>
      <c r="I51" s="85"/>
      <c r="J51" s="85"/>
      <c r="K51" s="85"/>
      <c r="L51" s="85"/>
      <c r="M51" s="85"/>
      <c r="N51" s="85"/>
      <c r="O51" s="85"/>
      <c r="P51" s="85"/>
      <c r="Q51" s="85"/>
      <c r="R51" s="85"/>
      <c r="S51" s="85"/>
      <c r="T51" s="85"/>
      <c r="U51" s="85"/>
      <c r="V51" s="85"/>
      <c r="W51" s="85"/>
      <c r="X51" s="85"/>
      <c r="Y51" s="85"/>
      <c r="Z51" s="85"/>
      <c r="AA51" s="85"/>
      <c r="AB51" s="85"/>
      <c r="AC51" s="85"/>
      <c r="AD51" s="85"/>
      <c r="AE51" s="85"/>
      <c r="AF51" s="85"/>
      <c r="AG51" s="85"/>
      <c r="AH51" s="85"/>
      <c r="AI51" s="85"/>
      <c r="AJ51" s="85"/>
      <c r="AK51" s="85"/>
      <c r="AL51" s="85"/>
      <c r="AM51" s="85"/>
      <c r="AN51" s="85"/>
      <c r="AO51" s="85"/>
      <c r="AP51" s="85"/>
      <c r="AQ51" s="85"/>
      <c r="AR51" s="85"/>
      <c r="AS51" s="85"/>
      <c r="AT51" s="85"/>
      <c r="AU51" s="85"/>
      <c r="AV51" s="85"/>
      <c r="AW51" s="85"/>
      <c r="AX51" s="85"/>
      <c r="AY51" s="85"/>
      <c r="AZ51" s="85"/>
      <c r="BA51" s="85"/>
      <c r="BB51" s="85"/>
    </row>
    <row r="52" spans="1:54" s="48" customFormat="1" ht="14.45" customHeight="1" x14ac:dyDescent="0.25">
      <c r="A52" s="86" t="s">
        <v>3</v>
      </c>
      <c r="B52" s="84"/>
      <c r="C52" s="84"/>
      <c r="D52" s="84"/>
      <c r="E52" s="84"/>
      <c r="F52" s="84"/>
      <c r="G52" s="87" t="s">
        <v>4</v>
      </c>
      <c r="H52" s="85"/>
      <c r="I52" s="85"/>
      <c r="J52" s="85"/>
      <c r="K52" s="85"/>
      <c r="L52" s="85"/>
      <c r="M52" s="85"/>
      <c r="N52" s="85"/>
      <c r="O52" s="85"/>
      <c r="P52" s="85"/>
      <c r="Q52" s="85"/>
      <c r="R52" s="85"/>
      <c r="S52" s="85"/>
      <c r="T52" s="85"/>
      <c r="U52" s="85"/>
      <c r="V52" s="85"/>
      <c r="W52" s="85"/>
      <c r="X52" s="85"/>
      <c r="Y52" s="85"/>
      <c r="Z52" s="85"/>
      <c r="AA52" s="85"/>
      <c r="AB52" s="85"/>
      <c r="AC52" s="85"/>
      <c r="AD52" s="85"/>
      <c r="AE52" s="85"/>
      <c r="AF52" s="85"/>
      <c r="AG52" s="85"/>
      <c r="AH52" s="85"/>
      <c r="AI52" s="85"/>
      <c r="AJ52" s="85"/>
      <c r="AK52" s="85"/>
      <c r="AL52" s="85"/>
      <c r="AM52" s="85"/>
      <c r="AN52" s="85"/>
      <c r="AO52" s="85"/>
      <c r="AP52" s="85"/>
      <c r="AQ52" s="85"/>
      <c r="AR52" s="85"/>
      <c r="AS52" s="85"/>
      <c r="AT52" s="85"/>
      <c r="AU52" s="85"/>
      <c r="AV52" s="85"/>
      <c r="AW52" s="85"/>
      <c r="AX52" s="85"/>
      <c r="AY52" s="85"/>
      <c r="AZ52" s="85"/>
      <c r="BA52" s="85"/>
      <c r="BB52" s="85"/>
    </row>
    <row r="53" spans="1:54" ht="13.7" customHeight="1" x14ac:dyDescent="0.3">
      <c r="A53" s="157"/>
      <c r="B53" s="157"/>
      <c r="C53" s="157"/>
      <c r="D53" s="157"/>
      <c r="E53" s="157"/>
      <c r="F53" s="157"/>
      <c r="G53" s="157"/>
      <c r="H53" s="88"/>
      <c r="I53" s="88"/>
      <c r="J53" s="88"/>
      <c r="K53" s="88"/>
      <c r="L53" s="89"/>
      <c r="M53" s="90"/>
      <c r="N53" s="90"/>
      <c r="O53" s="90"/>
      <c r="P53" s="90"/>
      <c r="Q53" s="90"/>
      <c r="R53" s="90"/>
      <c r="S53" s="90"/>
      <c r="T53" s="90"/>
      <c r="W53" s="91"/>
      <c r="X53" s="91"/>
    </row>
    <row r="54" spans="1:54" s="95" customFormat="1" ht="16.149999999999999" customHeight="1" x14ac:dyDescent="0.2">
      <c r="A54" s="92" t="s">
        <v>76</v>
      </c>
      <c r="B54" s="92"/>
      <c r="C54" s="92"/>
      <c r="D54" s="92"/>
      <c r="E54" s="92"/>
      <c r="F54" s="93"/>
      <c r="G54" s="94"/>
    </row>
    <row r="55" spans="1:54" ht="16.149999999999999" customHeight="1" x14ac:dyDescent="0.2">
      <c r="A55" s="96" t="s">
        <v>77</v>
      </c>
      <c r="B55" s="97" t="s">
        <v>78</v>
      </c>
      <c r="C55" s="98" t="s">
        <v>79</v>
      </c>
      <c r="D55" s="98"/>
      <c r="E55" s="98"/>
      <c r="F55" s="99"/>
      <c r="G55" s="100"/>
    </row>
    <row r="56" spans="1:54" ht="16.149999999999999" customHeight="1" x14ac:dyDescent="0.2">
      <c r="A56" s="101" t="s">
        <v>80</v>
      </c>
      <c r="B56" s="102" t="s">
        <v>81</v>
      </c>
      <c r="C56" s="81" t="s">
        <v>82</v>
      </c>
      <c r="D56" s="81"/>
      <c r="E56" s="81"/>
      <c r="F56" s="103"/>
      <c r="G56" s="104"/>
    </row>
    <row r="57" spans="1:54" ht="16.149999999999999" customHeight="1" x14ac:dyDescent="0.2">
      <c r="A57" s="105" t="s">
        <v>83</v>
      </c>
      <c r="B57" s="106" t="s">
        <v>84</v>
      </c>
      <c r="C57" s="75" t="s">
        <v>85</v>
      </c>
      <c r="D57" s="75"/>
      <c r="E57" s="75"/>
      <c r="F57" s="107"/>
      <c r="G57" s="104"/>
    </row>
    <row r="58" spans="1:54" s="95" customFormat="1" ht="16.149999999999999" customHeight="1" x14ac:dyDescent="0.2">
      <c r="A58" s="108" t="s">
        <v>86</v>
      </c>
      <c r="B58" s="108"/>
      <c r="C58" s="108"/>
      <c r="D58" s="108"/>
      <c r="E58" s="108"/>
      <c r="F58" s="108"/>
      <c r="G58" s="109"/>
    </row>
    <row r="59" spans="1:54" ht="16.149999999999999" customHeight="1" x14ac:dyDescent="0.2">
      <c r="A59" s="110" t="s">
        <v>87</v>
      </c>
      <c r="B59" s="111" t="s">
        <v>88</v>
      </c>
      <c r="C59" s="76" t="s">
        <v>127</v>
      </c>
      <c r="D59" s="76"/>
      <c r="E59" s="76"/>
      <c r="F59" s="112"/>
      <c r="G59" s="104"/>
    </row>
    <row r="60" spans="1:54" ht="16.149999999999999" customHeight="1" x14ac:dyDescent="0.2">
      <c r="A60" s="101" t="s">
        <v>89</v>
      </c>
      <c r="B60" s="102" t="s">
        <v>90</v>
      </c>
      <c r="C60" s="81" t="s">
        <v>91</v>
      </c>
      <c r="D60" s="81"/>
      <c r="E60" s="81"/>
      <c r="F60" s="103"/>
      <c r="G60" s="104"/>
    </row>
    <row r="61" spans="1:54" ht="16.149999999999999" customHeight="1" x14ac:dyDescent="0.2">
      <c r="A61" s="105" t="s">
        <v>92</v>
      </c>
      <c r="B61" s="106" t="s">
        <v>93</v>
      </c>
      <c r="C61" s="75" t="s">
        <v>94</v>
      </c>
      <c r="D61" s="75"/>
      <c r="E61" s="75"/>
      <c r="F61" s="107"/>
      <c r="G61" s="104"/>
    </row>
    <row r="62" spans="1:54" s="95" customFormat="1" ht="16.149999999999999" customHeight="1" x14ac:dyDescent="0.2">
      <c r="A62" s="108" t="s">
        <v>95</v>
      </c>
      <c r="B62" s="108"/>
      <c r="C62" s="108"/>
      <c r="D62" s="108"/>
      <c r="E62" s="108"/>
      <c r="F62" s="108"/>
      <c r="G62" s="108"/>
    </row>
    <row r="63" spans="1:54" ht="16.149999999999999" customHeight="1" x14ac:dyDescent="0.2">
      <c r="A63" s="110" t="s">
        <v>96</v>
      </c>
      <c r="B63" s="111" t="s">
        <v>97</v>
      </c>
      <c r="C63" s="113" t="s">
        <v>128</v>
      </c>
      <c r="D63" s="113"/>
      <c r="E63" s="113"/>
      <c r="F63" s="114"/>
      <c r="G63" s="115"/>
    </row>
    <row r="64" spans="1:54" ht="16.149999999999999" customHeight="1" x14ac:dyDescent="0.2">
      <c r="A64" s="101" t="s">
        <v>98</v>
      </c>
      <c r="B64" s="102" t="s">
        <v>99</v>
      </c>
      <c r="C64" s="75" t="s">
        <v>181</v>
      </c>
      <c r="D64" s="75"/>
      <c r="E64" s="75"/>
      <c r="F64" s="107"/>
      <c r="G64" s="116"/>
    </row>
    <row r="65" spans="1:7" ht="16.149999999999999" customHeight="1" x14ac:dyDescent="0.2">
      <c r="A65" s="110" t="s">
        <v>100</v>
      </c>
      <c r="B65" s="111" t="s">
        <v>101</v>
      </c>
      <c r="C65" s="76" t="s">
        <v>129</v>
      </c>
      <c r="D65" s="76"/>
      <c r="E65" s="76"/>
      <c r="F65" s="112"/>
      <c r="G65" s="116"/>
    </row>
    <row r="66" spans="1:7" s="95" customFormat="1" ht="15.75" customHeight="1" x14ac:dyDescent="0.2">
      <c r="A66" s="108" t="s">
        <v>102</v>
      </c>
      <c r="B66" s="108"/>
      <c r="C66" s="108"/>
      <c r="D66" s="108"/>
      <c r="E66" s="108"/>
      <c r="F66" s="108"/>
      <c r="G66" s="109"/>
    </row>
    <row r="67" spans="1:7" ht="16.149999999999999" customHeight="1" x14ac:dyDescent="0.2">
      <c r="A67" s="110" t="s">
        <v>103</v>
      </c>
      <c r="B67" s="111" t="s">
        <v>104</v>
      </c>
      <c r="C67" s="76" t="s">
        <v>105</v>
      </c>
      <c r="D67" s="76"/>
      <c r="E67" s="76"/>
      <c r="F67" s="112"/>
      <c r="G67" s="104"/>
    </row>
    <row r="68" spans="1:7" ht="16.149999999999999" customHeight="1" x14ac:dyDescent="0.2">
      <c r="A68" s="101" t="s">
        <v>106</v>
      </c>
      <c r="B68" s="102" t="s">
        <v>107</v>
      </c>
      <c r="C68" s="117" t="s">
        <v>108</v>
      </c>
      <c r="D68" s="117"/>
      <c r="E68" s="117"/>
      <c r="F68" s="99"/>
      <c r="G68" s="104"/>
    </row>
    <row r="69" spans="1:7" ht="16.149999999999999" customHeight="1" x14ac:dyDescent="0.2">
      <c r="A69" s="105" t="s">
        <v>109</v>
      </c>
      <c r="B69" s="106" t="s">
        <v>110</v>
      </c>
      <c r="C69" s="81" t="s">
        <v>111</v>
      </c>
      <c r="D69" s="81"/>
      <c r="E69" s="81"/>
      <c r="F69" s="103"/>
      <c r="G69" s="104"/>
    </row>
    <row r="70" spans="1:7" s="95" customFormat="1" ht="16.149999999999999" customHeight="1" x14ac:dyDescent="0.2">
      <c r="A70" s="108" t="s">
        <v>112</v>
      </c>
      <c r="B70" s="108"/>
      <c r="C70" s="108"/>
      <c r="D70" s="108"/>
      <c r="E70" s="108"/>
      <c r="F70" s="108"/>
      <c r="G70" s="109"/>
    </row>
    <row r="71" spans="1:7" ht="16.149999999999999" customHeight="1" x14ac:dyDescent="0.2">
      <c r="A71" s="110" t="s">
        <v>113</v>
      </c>
      <c r="B71" s="111" t="s">
        <v>114</v>
      </c>
      <c r="C71" s="76" t="s">
        <v>115</v>
      </c>
      <c r="D71" s="76"/>
      <c r="E71" s="76"/>
      <c r="F71" s="112"/>
      <c r="G71" s="104"/>
    </row>
    <row r="72" spans="1:7" ht="16.149999999999999" customHeight="1" x14ac:dyDescent="0.2">
      <c r="A72" s="105" t="s">
        <v>118</v>
      </c>
      <c r="B72" s="106" t="s">
        <v>119</v>
      </c>
      <c r="C72" s="117" t="s">
        <v>131</v>
      </c>
      <c r="D72" s="117"/>
      <c r="E72" s="118"/>
      <c r="F72" s="119"/>
      <c r="G72" s="104"/>
    </row>
    <row r="73" spans="1:7" ht="16.149999999999999" customHeight="1" x14ac:dyDescent="0.2">
      <c r="A73" s="101" t="s">
        <v>116</v>
      </c>
      <c r="B73" s="102" t="s">
        <v>117</v>
      </c>
      <c r="C73" s="117" t="s">
        <v>130</v>
      </c>
      <c r="D73" s="117"/>
      <c r="E73" s="117"/>
      <c r="F73" s="99"/>
      <c r="G73" s="104"/>
    </row>
    <row r="74" spans="1:7" s="85" customFormat="1" ht="15.75" customHeight="1" x14ac:dyDescent="0.25">
      <c r="A74" s="176" t="s">
        <v>165</v>
      </c>
      <c r="B74" s="176"/>
      <c r="C74" s="176"/>
      <c r="D74" s="176"/>
      <c r="E74" s="176"/>
      <c r="F74" s="176"/>
      <c r="G74" s="176"/>
    </row>
    <row r="75" spans="1:7" s="85" customFormat="1" ht="16.149999999999999" customHeight="1" x14ac:dyDescent="0.25">
      <c r="A75" s="120" t="s">
        <v>170</v>
      </c>
      <c r="B75" s="121" t="s">
        <v>171</v>
      </c>
      <c r="C75" s="173" t="s">
        <v>172</v>
      </c>
      <c r="D75" s="173"/>
      <c r="E75" s="122"/>
      <c r="F75" s="174"/>
      <c r="G75" s="175"/>
    </row>
    <row r="76" spans="1:7" s="85" customFormat="1" ht="16.149999999999999" customHeight="1" x14ac:dyDescent="0.25">
      <c r="A76" s="120" t="s">
        <v>173</v>
      </c>
      <c r="B76" s="123" t="s">
        <v>174</v>
      </c>
      <c r="C76" s="173" t="s">
        <v>175</v>
      </c>
      <c r="D76" s="173"/>
      <c r="E76" s="124"/>
      <c r="F76" s="174"/>
      <c r="G76" s="175"/>
    </row>
    <row r="77" spans="1:7" s="85" customFormat="1" ht="16.149999999999999" customHeight="1" x14ac:dyDescent="0.25">
      <c r="A77" s="120" t="s">
        <v>176</v>
      </c>
      <c r="B77" s="123" t="s">
        <v>177</v>
      </c>
      <c r="C77" s="173" t="s">
        <v>178</v>
      </c>
      <c r="D77" s="173"/>
      <c r="E77" s="124"/>
      <c r="F77" s="174"/>
      <c r="G77" s="175"/>
    </row>
    <row r="78" spans="1:7" x14ac:dyDescent="0.2">
      <c r="A78" s="169"/>
      <c r="B78" s="169"/>
      <c r="C78" s="169"/>
      <c r="D78" s="169"/>
      <c r="E78" s="169"/>
      <c r="F78" s="169"/>
      <c r="G78" s="169"/>
    </row>
    <row r="79" spans="1:7" ht="13.9" customHeight="1" x14ac:dyDescent="0.2">
      <c r="A79" s="125" t="s">
        <v>3</v>
      </c>
      <c r="B79" s="84"/>
      <c r="C79" s="84"/>
      <c r="D79" s="84"/>
      <c r="E79" s="84"/>
      <c r="F79" s="84"/>
      <c r="G79" s="126" t="s">
        <v>4</v>
      </c>
    </row>
  </sheetData>
  <sheetProtection formatCells="0"/>
  <mergeCells count="48">
    <mergeCell ref="C77:D77"/>
    <mergeCell ref="F77:G77"/>
    <mergeCell ref="A74:G74"/>
    <mergeCell ref="C75:D75"/>
    <mergeCell ref="F75:G75"/>
    <mergeCell ref="C76:D76"/>
    <mergeCell ref="F76:G76"/>
    <mergeCell ref="A1:G1"/>
    <mergeCell ref="A2:G2"/>
    <mergeCell ref="A78:G78"/>
    <mergeCell ref="F46:G46"/>
    <mergeCell ref="F5:G5"/>
    <mergeCell ref="F6:G6"/>
    <mergeCell ref="F19:G19"/>
    <mergeCell ref="F20:G20"/>
    <mergeCell ref="F22:G22"/>
    <mergeCell ref="F23:G23"/>
    <mergeCell ref="F25:G25"/>
    <mergeCell ref="F26:G26"/>
    <mergeCell ref="F29:G29"/>
    <mergeCell ref="F31:G31"/>
    <mergeCell ref="F43:G43"/>
    <mergeCell ref="F47:G47"/>
    <mergeCell ref="J7:Q7"/>
    <mergeCell ref="F18:G18"/>
    <mergeCell ref="F30:G30"/>
    <mergeCell ref="F42:G42"/>
    <mergeCell ref="F7:G7"/>
    <mergeCell ref="F8:G8"/>
    <mergeCell ref="F10:G10"/>
    <mergeCell ref="F11:G11"/>
    <mergeCell ref="F13:G13"/>
    <mergeCell ref="F14:G14"/>
    <mergeCell ref="F16:G16"/>
    <mergeCell ref="F17:G17"/>
    <mergeCell ref="F28:G28"/>
    <mergeCell ref="F32:G32"/>
    <mergeCell ref="F34:G34"/>
    <mergeCell ref="F35:G35"/>
    <mergeCell ref="A53:G53"/>
    <mergeCell ref="A50:G50"/>
    <mergeCell ref="A51:G51"/>
    <mergeCell ref="F49:G49"/>
    <mergeCell ref="F37:G37"/>
    <mergeCell ref="F38:G38"/>
    <mergeCell ref="F40:G40"/>
    <mergeCell ref="F41:G41"/>
    <mergeCell ref="F44:G44"/>
  </mergeCells>
  <conditionalFormatting sqref="G71:G73">
    <cfRule type="cellIs" dxfId="25" priority="211" operator="equal">
      <formula>"CRL"</formula>
    </cfRule>
  </conditionalFormatting>
  <conditionalFormatting sqref="F5">
    <cfRule type="containsText" dxfId="24" priority="177" operator="containsText" text="Select starting SP">
      <formula>NOT(ISERROR(SEARCH("Select starting SP",F5)))</formula>
    </cfRule>
  </conditionalFormatting>
  <conditionalFormatting sqref="A7:A11 A19:A20 A31:A32 A43:A44 A13:A14 A16:A17 A22:A23 A25:A26 A28:A29 A34:A35 A37:A38 A40:A41 A46:A47 A49">
    <cfRule type="containsText" dxfId="23" priority="173" operator="containsText" text="Elective">
      <formula>NOT(ISERROR(SEARCH("Elective",A7)))</formula>
    </cfRule>
  </conditionalFormatting>
  <conditionalFormatting sqref="L50:U50 N51:U52 H76:XFD77">
    <cfRule type="cellIs" dxfId="22" priority="64" operator="equal">
      <formula>"Select from handbook"</formula>
    </cfRule>
  </conditionalFormatting>
  <conditionalFormatting sqref="F7:G71">
    <cfRule type="cellIs" dxfId="21" priority="212" operator="equal">
      <formula>"Complete"</formula>
    </cfRule>
  </conditionalFormatting>
  <conditionalFormatting sqref="A7:G49">
    <cfRule type="containsErrors" dxfId="20" priority="1">
      <formula>ISERROR(A7)</formula>
    </cfRule>
  </conditionalFormatting>
  <dataValidations count="1">
    <dataValidation type="list" allowBlank="1" showInputMessage="1" showErrorMessage="1" sqref="O23 O25" xr:uid="{00000000-0002-0000-0000-000000000000}">
      <formula1>$A$28:$A$52</formula1>
    </dataValidation>
  </dataValidations>
  <hyperlinks>
    <hyperlink ref="A51:G51" r:id="rId1" display="If you have any queries about your course, please contact Curtin Connect" xr:uid="{00000000-0004-0000-0000-000000000000}"/>
  </hyperlinks>
  <printOptions horizontalCentered="1" verticalCentered="1"/>
  <pageMargins left="0.19685039370078741" right="0.19685039370078741" top="0" bottom="0" header="0" footer="0"/>
  <pageSetup paperSize="9" orientation="portrait" r:id="rId2"/>
  <ignoredErrors>
    <ignoredError sqref="A16:E17 A28:E29 A40:E41 A49:E49 A8:E8 A10:E10 A13:E14 A11:E11 A7:C7 E7 A19:E20 A22:E23 A25:E26 A31:E32 A34:E35 A37:E38 A43:E44 A46:E47" evalError="1"/>
  </ignoredErrors>
  <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'L:\PER\DHS\Shared\ED\Teaching &amp; Learning\Teaching Support\Study Plan Templates\New Enrolment Planners\[Enrolment Planner PrimaryECE OUA v2.xlsx]Courses and unitsets'!#REF!</xm:f>
          </x14:formula1>
          <xm:sqref>O48 G59:G61 G55:G57 G67:G69 O8:O13 O15 O21 O24 O27 O33 O36 O39 O45 J74 G71:G73 G64:G65 J76:J77</xm:sqref>
        </x14:dataValidation>
        <x14:dataValidation type="list" allowBlank="1" showInputMessage="1" showErrorMessage="1" xr:uid="{00000000-0002-0000-0000-000002000000}">
          <x14:formula1>
            <xm:f>'Course and unitsets'!$A$6:$A$10</xm:f>
          </x14:formula1>
          <xm:sqref>F5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32"/>
  <sheetViews>
    <sheetView workbookViewId="0">
      <selection activeCell="J22" sqref="J22"/>
    </sheetView>
  </sheetViews>
  <sheetFormatPr defaultRowHeight="15" x14ac:dyDescent="0.25"/>
  <cols>
    <col min="1" max="1" width="14.7109375" customWidth="1"/>
  </cols>
  <sheetData>
    <row r="1" spans="1:10" x14ac:dyDescent="0.25">
      <c r="A1" s="1" t="s">
        <v>134</v>
      </c>
    </row>
    <row r="2" spans="1:10" x14ac:dyDescent="0.25">
      <c r="A2" s="4" t="s">
        <v>156</v>
      </c>
      <c r="E2" s="1"/>
      <c r="F2" s="5" t="s">
        <v>146</v>
      </c>
      <c r="G2" s="5"/>
      <c r="H2" s="5"/>
      <c r="I2" s="6"/>
      <c r="J2" s="7"/>
    </row>
    <row r="3" spans="1:10" ht="15" customHeight="1" x14ac:dyDescent="0.25">
      <c r="A3" s="4" t="s">
        <v>157</v>
      </c>
      <c r="E3" s="1">
        <v>1</v>
      </c>
      <c r="F3" s="8"/>
      <c r="G3" s="9" t="s">
        <v>139</v>
      </c>
      <c r="H3" s="9" t="s">
        <v>141</v>
      </c>
      <c r="I3" s="9" t="s">
        <v>143</v>
      </c>
      <c r="J3" s="9" t="s">
        <v>145</v>
      </c>
    </row>
    <row r="4" spans="1:10" ht="15" customHeight="1" x14ac:dyDescent="0.25">
      <c r="E4" s="1">
        <v>2</v>
      </c>
      <c r="F4" s="10">
        <v>1</v>
      </c>
      <c r="G4" s="10" t="s">
        <v>14</v>
      </c>
      <c r="H4" s="10" t="s">
        <v>18</v>
      </c>
      <c r="I4" s="10" t="s">
        <v>14</v>
      </c>
      <c r="J4" s="10" t="s">
        <v>18</v>
      </c>
    </row>
    <row r="5" spans="1:10" ht="15" customHeight="1" x14ac:dyDescent="0.25">
      <c r="A5" s="2" t="s">
        <v>135</v>
      </c>
      <c r="B5" s="2"/>
      <c r="C5" s="2"/>
      <c r="E5" s="11">
        <v>3</v>
      </c>
      <c r="F5" s="12">
        <v>1</v>
      </c>
      <c r="G5" s="12" t="s">
        <v>16</v>
      </c>
      <c r="H5" s="12" t="s">
        <v>20</v>
      </c>
      <c r="I5" s="12" t="s">
        <v>16</v>
      </c>
      <c r="J5" s="12" t="s">
        <v>20</v>
      </c>
    </row>
    <row r="6" spans="1:10" ht="15" customHeight="1" x14ac:dyDescent="0.25">
      <c r="A6" s="1" t="s">
        <v>136</v>
      </c>
      <c r="B6" s="4" t="s">
        <v>137</v>
      </c>
      <c r="E6" s="11">
        <v>4</v>
      </c>
      <c r="F6" s="12">
        <v>1</v>
      </c>
      <c r="G6" s="12" t="s">
        <v>18</v>
      </c>
      <c r="H6" s="12" t="s">
        <v>14</v>
      </c>
      <c r="I6" s="12" t="s">
        <v>18</v>
      </c>
      <c r="J6" s="12" t="s">
        <v>14</v>
      </c>
    </row>
    <row r="7" spans="1:10" ht="15" customHeight="1" x14ac:dyDescent="0.25">
      <c r="A7" s="3" t="s">
        <v>138</v>
      </c>
      <c r="B7" s="3" t="s">
        <v>139</v>
      </c>
      <c r="E7" s="11">
        <v>5</v>
      </c>
      <c r="F7" s="12">
        <v>1</v>
      </c>
      <c r="G7" s="12" t="s">
        <v>26</v>
      </c>
      <c r="H7" s="12" t="s">
        <v>16</v>
      </c>
      <c r="I7" s="12" t="s">
        <v>20</v>
      </c>
      <c r="J7" s="12" t="s">
        <v>16</v>
      </c>
    </row>
    <row r="8" spans="1:10" ht="15" customHeight="1" x14ac:dyDescent="0.25">
      <c r="A8" s="3" t="s">
        <v>140</v>
      </c>
      <c r="B8" s="3" t="s">
        <v>141</v>
      </c>
      <c r="E8" s="11">
        <v>6</v>
      </c>
      <c r="F8" s="12">
        <v>1</v>
      </c>
      <c r="G8" s="12" t="s">
        <v>22</v>
      </c>
      <c r="H8" s="12" t="s">
        <v>26</v>
      </c>
      <c r="I8" s="12" t="s">
        <v>22</v>
      </c>
      <c r="J8" s="12" t="s">
        <v>26</v>
      </c>
    </row>
    <row r="9" spans="1:10" ht="15" customHeight="1" x14ac:dyDescent="0.25">
      <c r="A9" s="3" t="s">
        <v>142</v>
      </c>
      <c r="B9" s="3" t="s">
        <v>143</v>
      </c>
      <c r="E9" s="11">
        <v>7</v>
      </c>
      <c r="F9" s="12">
        <v>1</v>
      </c>
      <c r="G9" s="12" t="s">
        <v>24</v>
      </c>
      <c r="H9" s="12" t="s">
        <v>28</v>
      </c>
      <c r="I9" s="12" t="s">
        <v>24</v>
      </c>
      <c r="J9" s="12" t="s">
        <v>28</v>
      </c>
    </row>
    <row r="10" spans="1:10" ht="15" customHeight="1" x14ac:dyDescent="0.25">
      <c r="A10" s="3" t="s">
        <v>144</v>
      </c>
      <c r="B10" s="3" t="s">
        <v>145</v>
      </c>
      <c r="E10" s="11">
        <v>8</v>
      </c>
      <c r="F10" s="12">
        <v>1</v>
      </c>
      <c r="G10" s="12" t="s">
        <v>20</v>
      </c>
      <c r="H10" s="12" t="s">
        <v>22</v>
      </c>
      <c r="I10" s="12" t="s">
        <v>26</v>
      </c>
      <c r="J10" s="12" t="s">
        <v>22</v>
      </c>
    </row>
    <row r="11" spans="1:10" x14ac:dyDescent="0.25">
      <c r="E11" s="11">
        <v>9</v>
      </c>
      <c r="F11" s="12">
        <v>1</v>
      </c>
      <c r="G11" s="12" t="s">
        <v>28</v>
      </c>
      <c r="H11" s="12" t="s">
        <v>24</v>
      </c>
      <c r="I11" s="12" t="s">
        <v>28</v>
      </c>
      <c r="J11" s="12" t="s">
        <v>24</v>
      </c>
    </row>
    <row r="12" spans="1:10" ht="15" customHeight="1" x14ac:dyDescent="0.25">
      <c r="E12" s="11">
        <v>10</v>
      </c>
      <c r="F12" s="12">
        <v>2</v>
      </c>
      <c r="G12" s="12" t="s">
        <v>32</v>
      </c>
      <c r="H12" s="28" t="s">
        <v>30</v>
      </c>
      <c r="I12" s="12" t="s">
        <v>32</v>
      </c>
      <c r="J12" s="12" t="s">
        <v>43</v>
      </c>
    </row>
    <row r="13" spans="1:10" ht="15" customHeight="1" x14ac:dyDescent="0.25">
      <c r="E13" s="11">
        <v>11</v>
      </c>
      <c r="F13" s="12">
        <v>2</v>
      </c>
      <c r="G13" s="29" t="s">
        <v>38</v>
      </c>
      <c r="H13" s="12" t="s">
        <v>41</v>
      </c>
      <c r="I13" s="12" t="s">
        <v>35</v>
      </c>
      <c r="J13" s="12" t="s">
        <v>41</v>
      </c>
    </row>
    <row r="14" spans="1:10" ht="15" customHeight="1" x14ac:dyDescent="0.25">
      <c r="E14" s="11">
        <v>12</v>
      </c>
      <c r="F14" s="12">
        <v>2</v>
      </c>
      <c r="G14" s="29" t="s">
        <v>41</v>
      </c>
      <c r="H14" s="27" t="s">
        <v>34</v>
      </c>
      <c r="I14" s="12" t="s">
        <v>41</v>
      </c>
      <c r="J14" s="28" t="s">
        <v>30</v>
      </c>
    </row>
    <row r="15" spans="1:10" ht="15" customHeight="1" x14ac:dyDescent="0.25">
      <c r="E15" s="11">
        <v>13</v>
      </c>
      <c r="F15" s="12">
        <v>2</v>
      </c>
      <c r="G15" s="29" t="s">
        <v>30</v>
      </c>
      <c r="H15" s="12" t="s">
        <v>32</v>
      </c>
      <c r="I15" s="12" t="s">
        <v>43</v>
      </c>
      <c r="J15" s="12" t="s">
        <v>32</v>
      </c>
    </row>
    <row r="16" spans="1:10" ht="15" customHeight="1" x14ac:dyDescent="0.25">
      <c r="E16" s="11">
        <v>14</v>
      </c>
      <c r="F16" s="12">
        <v>2</v>
      </c>
      <c r="G16" s="29" t="s">
        <v>35</v>
      </c>
      <c r="H16" s="12" t="s">
        <v>43</v>
      </c>
      <c r="I16" s="28" t="s">
        <v>30</v>
      </c>
      <c r="J16" s="27" t="s">
        <v>34</v>
      </c>
    </row>
    <row r="17" spans="5:10" ht="15" customHeight="1" x14ac:dyDescent="0.25">
      <c r="E17" s="11">
        <v>15</v>
      </c>
      <c r="F17" s="12">
        <v>2</v>
      </c>
      <c r="G17" s="12" t="s">
        <v>34</v>
      </c>
      <c r="H17" s="12" t="s">
        <v>147</v>
      </c>
      <c r="I17" s="12" t="s">
        <v>38</v>
      </c>
      <c r="J17" s="12" t="s">
        <v>147</v>
      </c>
    </row>
    <row r="18" spans="5:10" ht="15" customHeight="1" x14ac:dyDescent="0.25">
      <c r="E18" s="1">
        <v>16</v>
      </c>
      <c r="F18" s="12">
        <v>2</v>
      </c>
      <c r="G18" s="12" t="s">
        <v>43</v>
      </c>
      <c r="H18" s="12" t="s">
        <v>35</v>
      </c>
      <c r="I18" s="27" t="s">
        <v>34</v>
      </c>
      <c r="J18" s="12" t="s">
        <v>35</v>
      </c>
    </row>
    <row r="19" spans="5:10" ht="15" customHeight="1" x14ac:dyDescent="0.25">
      <c r="E19" s="1">
        <v>17</v>
      </c>
      <c r="F19" s="12">
        <v>2</v>
      </c>
      <c r="G19" s="12" t="s">
        <v>147</v>
      </c>
      <c r="H19" s="12" t="s">
        <v>38</v>
      </c>
      <c r="I19" s="12" t="s">
        <v>147</v>
      </c>
      <c r="J19" s="12" t="s">
        <v>38</v>
      </c>
    </row>
    <row r="20" spans="5:10" ht="15" customHeight="1" x14ac:dyDescent="0.25">
      <c r="E20" s="1">
        <v>18</v>
      </c>
      <c r="F20" s="12">
        <v>3</v>
      </c>
      <c r="G20" s="12" t="s">
        <v>46</v>
      </c>
      <c r="H20" s="12" t="s">
        <v>52</v>
      </c>
      <c r="I20" s="12" t="s">
        <v>46</v>
      </c>
      <c r="J20" s="12" t="s">
        <v>52</v>
      </c>
    </row>
    <row r="21" spans="5:10" ht="15" customHeight="1" x14ac:dyDescent="0.25">
      <c r="E21" s="1">
        <v>19</v>
      </c>
      <c r="F21" s="12">
        <v>3</v>
      </c>
      <c r="G21" s="12" t="s">
        <v>7</v>
      </c>
      <c r="H21" s="12" t="s">
        <v>59</v>
      </c>
      <c r="I21" s="12" t="s">
        <v>7</v>
      </c>
      <c r="J21" s="12" t="s">
        <v>59</v>
      </c>
    </row>
    <row r="22" spans="5:10" ht="15" customHeight="1" x14ac:dyDescent="0.25">
      <c r="E22" s="1">
        <v>20</v>
      </c>
      <c r="F22" s="12">
        <v>3</v>
      </c>
      <c r="G22" s="12" t="s">
        <v>52</v>
      </c>
      <c r="H22" s="12" t="s">
        <v>46</v>
      </c>
      <c r="I22" s="12" t="s">
        <v>52</v>
      </c>
      <c r="J22" s="12" t="s">
        <v>46</v>
      </c>
    </row>
    <row r="23" spans="5:10" ht="15" customHeight="1" x14ac:dyDescent="0.25">
      <c r="E23" s="1">
        <v>21</v>
      </c>
      <c r="F23" s="12">
        <v>3</v>
      </c>
      <c r="G23" s="12" t="s">
        <v>54</v>
      </c>
      <c r="H23" s="12" t="s">
        <v>7</v>
      </c>
      <c r="I23" s="12" t="s">
        <v>54</v>
      </c>
      <c r="J23" s="12" t="s">
        <v>7</v>
      </c>
    </row>
    <row r="24" spans="5:10" ht="15" customHeight="1" x14ac:dyDescent="0.25">
      <c r="E24" s="1">
        <v>22</v>
      </c>
      <c r="F24" s="12">
        <v>3</v>
      </c>
      <c r="G24" s="12" t="s">
        <v>49</v>
      </c>
      <c r="H24" s="12" t="s">
        <v>57</v>
      </c>
      <c r="I24" s="12" t="s">
        <v>49</v>
      </c>
      <c r="J24" s="12" t="s">
        <v>57</v>
      </c>
    </row>
    <row r="25" spans="5:10" ht="15" customHeight="1" x14ac:dyDescent="0.25">
      <c r="E25" s="1">
        <v>23</v>
      </c>
      <c r="F25" s="12">
        <v>3</v>
      </c>
      <c r="G25" s="12" t="s">
        <v>147</v>
      </c>
      <c r="H25" s="12" t="s">
        <v>54</v>
      </c>
      <c r="I25" s="12" t="s">
        <v>147</v>
      </c>
      <c r="J25" s="12" t="s">
        <v>54</v>
      </c>
    </row>
    <row r="26" spans="5:10" ht="15" customHeight="1" x14ac:dyDescent="0.25">
      <c r="E26" s="1">
        <v>24</v>
      </c>
      <c r="F26" s="12">
        <v>3</v>
      </c>
      <c r="G26" s="12" t="s">
        <v>57</v>
      </c>
      <c r="H26" s="12" t="s">
        <v>49</v>
      </c>
      <c r="I26" s="12" t="s">
        <v>57</v>
      </c>
      <c r="J26" s="12" t="s">
        <v>49</v>
      </c>
    </row>
    <row r="27" spans="5:10" ht="15" customHeight="1" x14ac:dyDescent="0.25">
      <c r="E27" s="1">
        <v>25</v>
      </c>
      <c r="F27" s="12">
        <v>3</v>
      </c>
      <c r="G27" s="12" t="s">
        <v>59</v>
      </c>
      <c r="H27" s="12" t="s">
        <v>147</v>
      </c>
      <c r="I27" s="12" t="s">
        <v>59</v>
      </c>
      <c r="J27" s="12" t="s">
        <v>147</v>
      </c>
    </row>
    <row r="28" spans="5:10" ht="15" customHeight="1" x14ac:dyDescent="0.25">
      <c r="E28" s="1">
        <v>26</v>
      </c>
      <c r="F28" s="12">
        <v>4</v>
      </c>
      <c r="G28" s="12" t="s">
        <v>62</v>
      </c>
      <c r="H28" s="12" t="s">
        <v>67</v>
      </c>
      <c r="I28" s="12" t="s">
        <v>62</v>
      </c>
      <c r="J28" s="12" t="s">
        <v>67</v>
      </c>
    </row>
    <row r="29" spans="5:10" ht="15" customHeight="1" x14ac:dyDescent="0.25">
      <c r="E29" s="1">
        <v>27</v>
      </c>
      <c r="F29" s="12">
        <v>4</v>
      </c>
      <c r="G29" s="12" t="s">
        <v>65</v>
      </c>
      <c r="H29" s="12" t="s">
        <v>147</v>
      </c>
      <c r="I29" s="12" t="s">
        <v>65</v>
      </c>
      <c r="J29" s="12" t="s">
        <v>147</v>
      </c>
    </row>
    <row r="30" spans="5:10" x14ac:dyDescent="0.25">
      <c r="E30" s="1">
        <v>28</v>
      </c>
      <c r="F30" s="12">
        <v>4</v>
      </c>
      <c r="G30" s="12" t="s">
        <v>67</v>
      </c>
      <c r="H30" s="12" t="s">
        <v>62</v>
      </c>
      <c r="I30" s="12" t="s">
        <v>67</v>
      </c>
      <c r="J30" s="12" t="s">
        <v>62</v>
      </c>
    </row>
    <row r="31" spans="5:10" ht="15" customHeight="1" x14ac:dyDescent="0.25">
      <c r="E31" s="1">
        <v>29</v>
      </c>
      <c r="F31" s="12">
        <v>4</v>
      </c>
      <c r="G31" s="12" t="s">
        <v>147</v>
      </c>
      <c r="H31" s="12" t="s">
        <v>65</v>
      </c>
      <c r="I31" s="12" t="s">
        <v>147</v>
      </c>
      <c r="J31" s="12" t="s">
        <v>65</v>
      </c>
    </row>
    <row r="32" spans="5:10" ht="15" customHeight="1" x14ac:dyDescent="0.25">
      <c r="E32" s="1">
        <v>30</v>
      </c>
      <c r="F32" s="12">
        <v>4</v>
      </c>
      <c r="G32" s="12" t="s">
        <v>70</v>
      </c>
      <c r="H32" s="12" t="s">
        <v>70</v>
      </c>
      <c r="I32" s="12" t="s">
        <v>70</v>
      </c>
      <c r="J32" s="12" t="s">
        <v>70</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42"/>
  <sheetViews>
    <sheetView workbookViewId="0">
      <selection activeCell="E20" sqref="E20"/>
    </sheetView>
  </sheetViews>
  <sheetFormatPr defaultRowHeight="15" x14ac:dyDescent="0.25"/>
  <cols>
    <col min="1" max="1" width="9.140625" style="25"/>
    <col min="2" max="2" width="8.7109375" style="25" bestFit="1" customWidth="1"/>
    <col min="3" max="3" width="41.140625" style="25" bestFit="1" customWidth="1"/>
    <col min="4" max="4" width="2.7109375" style="25" customWidth="1"/>
    <col min="5" max="5" width="20.5703125" style="25" customWidth="1"/>
  </cols>
  <sheetData>
    <row r="1" spans="1:6" x14ac:dyDescent="0.25">
      <c r="A1" s="16" t="s">
        <v>148</v>
      </c>
      <c r="B1" s="16" t="s">
        <v>149</v>
      </c>
      <c r="C1" s="16" t="s">
        <v>150</v>
      </c>
      <c r="D1" s="17" t="s">
        <v>151</v>
      </c>
      <c r="E1" s="17" t="s">
        <v>158</v>
      </c>
      <c r="F1" s="13" t="s">
        <v>9</v>
      </c>
    </row>
    <row r="2" spans="1:6" x14ac:dyDescent="0.25">
      <c r="A2" s="18" t="s">
        <v>147</v>
      </c>
      <c r="B2" s="18" t="s">
        <v>147</v>
      </c>
      <c r="C2" s="19" t="s">
        <v>161</v>
      </c>
      <c r="D2" s="20"/>
      <c r="E2" s="26" t="s">
        <v>179</v>
      </c>
      <c r="F2" s="14"/>
    </row>
    <row r="3" spans="1:6" x14ac:dyDescent="0.25">
      <c r="A3" s="21" t="s">
        <v>14</v>
      </c>
      <c r="B3" s="21" t="s">
        <v>15</v>
      </c>
      <c r="C3" s="11" t="s">
        <v>152</v>
      </c>
      <c r="D3" s="11"/>
      <c r="E3" s="26" t="s">
        <v>162</v>
      </c>
    </row>
    <row r="4" spans="1:6" x14ac:dyDescent="0.25">
      <c r="A4" s="21" t="s">
        <v>16</v>
      </c>
      <c r="B4" s="21" t="s">
        <v>17</v>
      </c>
      <c r="C4" s="11" t="s">
        <v>6</v>
      </c>
      <c r="D4" s="11"/>
      <c r="E4" s="26" t="s">
        <v>162</v>
      </c>
    </row>
    <row r="5" spans="1:6" x14ac:dyDescent="0.25">
      <c r="A5" s="21" t="s">
        <v>18</v>
      </c>
      <c r="B5" s="21" t="s">
        <v>19</v>
      </c>
      <c r="C5" s="11" t="s">
        <v>164</v>
      </c>
      <c r="D5" s="11"/>
      <c r="E5" s="26" t="s">
        <v>162</v>
      </c>
    </row>
    <row r="6" spans="1:6" x14ac:dyDescent="0.25">
      <c r="A6" s="21" t="s">
        <v>20</v>
      </c>
      <c r="B6" s="21" t="s">
        <v>21</v>
      </c>
      <c r="C6" s="11" t="s">
        <v>12</v>
      </c>
      <c r="D6" s="11"/>
      <c r="E6" s="26" t="s">
        <v>162</v>
      </c>
    </row>
    <row r="7" spans="1:6" x14ac:dyDescent="0.25">
      <c r="A7" s="21" t="s">
        <v>22</v>
      </c>
      <c r="B7" s="21" t="s">
        <v>23</v>
      </c>
      <c r="C7" s="11" t="s">
        <v>72</v>
      </c>
      <c r="D7" s="11"/>
      <c r="E7" s="26" t="s">
        <v>162</v>
      </c>
    </row>
    <row r="8" spans="1:6" x14ac:dyDescent="0.25">
      <c r="A8" s="21" t="s">
        <v>24</v>
      </c>
      <c r="B8" s="21" t="s">
        <v>25</v>
      </c>
      <c r="C8" s="11" t="s">
        <v>10</v>
      </c>
      <c r="D8" s="11"/>
      <c r="E8" s="26" t="s">
        <v>162</v>
      </c>
    </row>
    <row r="9" spans="1:6" x14ac:dyDescent="0.25">
      <c r="A9" s="21" t="s">
        <v>26</v>
      </c>
      <c r="B9" s="21" t="s">
        <v>27</v>
      </c>
      <c r="C9" s="11" t="s">
        <v>11</v>
      </c>
      <c r="D9" s="11"/>
      <c r="E9" s="26" t="s">
        <v>162</v>
      </c>
    </row>
    <row r="10" spans="1:6" x14ac:dyDescent="0.25">
      <c r="A10" s="21" t="s">
        <v>28</v>
      </c>
      <c r="B10" s="21" t="s">
        <v>29</v>
      </c>
      <c r="C10" s="11" t="s">
        <v>153</v>
      </c>
      <c r="D10" s="11"/>
      <c r="E10" s="26" t="s">
        <v>162</v>
      </c>
    </row>
    <row r="11" spans="1:6" x14ac:dyDescent="0.25">
      <c r="A11" s="21" t="s">
        <v>35</v>
      </c>
      <c r="B11" s="21" t="s">
        <v>36</v>
      </c>
      <c r="C11" s="11" t="s">
        <v>37</v>
      </c>
      <c r="D11" s="11"/>
      <c r="E11" s="11" t="s">
        <v>17</v>
      </c>
    </row>
    <row r="12" spans="1:6" x14ac:dyDescent="0.25">
      <c r="A12" s="21" t="s">
        <v>32</v>
      </c>
      <c r="B12" s="21" t="s">
        <v>33</v>
      </c>
      <c r="C12" s="11" t="s">
        <v>154</v>
      </c>
      <c r="D12" s="11"/>
      <c r="E12" s="11" t="s">
        <v>19</v>
      </c>
    </row>
    <row r="13" spans="1:6" x14ac:dyDescent="0.25">
      <c r="A13" s="21" t="s">
        <v>7</v>
      </c>
      <c r="B13" s="21" t="s">
        <v>8</v>
      </c>
      <c r="C13" s="11" t="s">
        <v>13</v>
      </c>
      <c r="D13" s="11"/>
      <c r="E13" s="11" t="s">
        <v>160</v>
      </c>
      <c r="F13" s="30"/>
    </row>
    <row r="14" spans="1:6" x14ac:dyDescent="0.25">
      <c r="A14" s="21" t="s">
        <v>67</v>
      </c>
      <c r="B14" s="21" t="s">
        <v>68</v>
      </c>
      <c r="C14" s="11" t="s">
        <v>69</v>
      </c>
      <c r="D14" s="11"/>
      <c r="E14" s="11" t="s">
        <v>50</v>
      </c>
      <c r="F14" s="1"/>
    </row>
    <row r="15" spans="1:6" x14ac:dyDescent="0.25">
      <c r="A15" s="21" t="s">
        <v>70</v>
      </c>
      <c r="B15" s="21" t="s">
        <v>71</v>
      </c>
      <c r="C15" s="11" t="s">
        <v>120</v>
      </c>
      <c r="D15" s="11"/>
      <c r="E15" s="11" t="s">
        <v>133</v>
      </c>
    </row>
    <row r="16" spans="1:6" x14ac:dyDescent="0.25">
      <c r="A16" s="21" t="s">
        <v>30</v>
      </c>
      <c r="B16" s="21" t="s">
        <v>31</v>
      </c>
      <c r="C16" s="11" t="s">
        <v>155</v>
      </c>
      <c r="D16" s="22"/>
      <c r="E16" s="22" t="s">
        <v>166</v>
      </c>
    </row>
    <row r="17" spans="1:5" x14ac:dyDescent="0.25">
      <c r="A17" s="21" t="s">
        <v>34</v>
      </c>
      <c r="B17" s="21" t="s">
        <v>122</v>
      </c>
      <c r="C17" s="11" t="s">
        <v>121</v>
      </c>
      <c r="D17" s="23"/>
      <c r="E17" s="23" t="s">
        <v>31</v>
      </c>
    </row>
    <row r="18" spans="1:5" x14ac:dyDescent="0.25">
      <c r="A18" s="21" t="s">
        <v>38</v>
      </c>
      <c r="B18" s="21" t="s">
        <v>39</v>
      </c>
      <c r="C18" s="11" t="s">
        <v>40</v>
      </c>
      <c r="D18" s="24"/>
      <c r="E18" s="24" t="s">
        <v>27</v>
      </c>
    </row>
    <row r="19" spans="1:5" x14ac:dyDescent="0.25">
      <c r="A19" s="21" t="s">
        <v>41</v>
      </c>
      <c r="B19" s="21" t="s">
        <v>42</v>
      </c>
      <c r="C19" s="11" t="s">
        <v>123</v>
      </c>
      <c r="D19" s="24"/>
      <c r="E19" s="24" t="s">
        <v>17</v>
      </c>
    </row>
    <row r="20" spans="1:5" x14ac:dyDescent="0.25">
      <c r="A20" s="21" t="s">
        <v>43</v>
      </c>
      <c r="B20" s="21" t="s">
        <v>44</v>
      </c>
      <c r="C20" s="11" t="s">
        <v>45</v>
      </c>
      <c r="D20" s="24"/>
      <c r="E20" s="24" t="s">
        <v>29</v>
      </c>
    </row>
    <row r="21" spans="1:5" x14ac:dyDescent="0.25">
      <c r="A21" s="21" t="s">
        <v>46</v>
      </c>
      <c r="B21" s="21" t="s">
        <v>47</v>
      </c>
      <c r="C21" s="11" t="s">
        <v>48</v>
      </c>
      <c r="D21" s="15"/>
      <c r="E21" s="15" t="s">
        <v>21</v>
      </c>
    </row>
    <row r="22" spans="1:5" x14ac:dyDescent="0.25">
      <c r="A22" s="21" t="s">
        <v>49</v>
      </c>
      <c r="B22" s="21" t="s">
        <v>50</v>
      </c>
      <c r="C22" s="11" t="s">
        <v>51</v>
      </c>
      <c r="D22" s="15"/>
      <c r="E22" s="15" t="s">
        <v>122</v>
      </c>
    </row>
    <row r="23" spans="1:5" x14ac:dyDescent="0.25">
      <c r="A23" s="21" t="s">
        <v>52</v>
      </c>
      <c r="B23" s="21" t="s">
        <v>53</v>
      </c>
      <c r="C23" s="11" t="s">
        <v>124</v>
      </c>
      <c r="D23" s="15"/>
      <c r="E23" s="15" t="s">
        <v>33</v>
      </c>
    </row>
    <row r="24" spans="1:5" x14ac:dyDescent="0.25">
      <c r="A24" s="21" t="s">
        <v>54</v>
      </c>
      <c r="B24" s="21" t="s">
        <v>55</v>
      </c>
      <c r="C24" s="11" t="s">
        <v>56</v>
      </c>
      <c r="D24" s="15"/>
      <c r="E24" s="15" t="s">
        <v>39</v>
      </c>
    </row>
    <row r="25" spans="1:5" x14ac:dyDescent="0.25">
      <c r="A25" s="21" t="s">
        <v>57</v>
      </c>
      <c r="B25" s="21" t="s">
        <v>58</v>
      </c>
      <c r="C25" s="11" t="s">
        <v>125</v>
      </c>
      <c r="D25" s="24"/>
      <c r="E25" s="24" t="s">
        <v>25</v>
      </c>
    </row>
    <row r="26" spans="1:5" x14ac:dyDescent="0.25">
      <c r="A26" s="21" t="s">
        <v>59</v>
      </c>
      <c r="B26" s="21" t="s">
        <v>60</v>
      </c>
      <c r="C26" s="11" t="s">
        <v>61</v>
      </c>
      <c r="D26" s="24"/>
      <c r="E26" s="24" t="s">
        <v>29</v>
      </c>
    </row>
    <row r="27" spans="1:5" x14ac:dyDescent="0.25">
      <c r="A27" s="21" t="s">
        <v>62</v>
      </c>
      <c r="B27" s="21" t="s">
        <v>63</v>
      </c>
      <c r="C27" s="11" t="s">
        <v>64</v>
      </c>
      <c r="D27" s="24"/>
      <c r="E27" s="24" t="s">
        <v>53</v>
      </c>
    </row>
    <row r="28" spans="1:5" x14ac:dyDescent="0.25">
      <c r="A28" s="21" t="s">
        <v>65</v>
      </c>
      <c r="B28" s="21" t="s">
        <v>66</v>
      </c>
      <c r="C28" s="11" t="s">
        <v>126</v>
      </c>
      <c r="D28" s="24"/>
      <c r="E28" s="24" t="s">
        <v>55</v>
      </c>
    </row>
    <row r="29" spans="1:5" x14ac:dyDescent="0.25">
      <c r="A29" s="21"/>
      <c r="B29" s="21"/>
      <c r="C29" s="11"/>
      <c r="D29" s="11"/>
      <c r="E29" s="11"/>
    </row>
    <row r="30" spans="1:5" x14ac:dyDescent="0.25">
      <c r="A30" s="21"/>
      <c r="B30" s="21"/>
      <c r="C30" s="11"/>
      <c r="D30" s="11"/>
      <c r="E30" s="11"/>
    </row>
    <row r="31" spans="1:5" x14ac:dyDescent="0.25">
      <c r="A31" s="21"/>
      <c r="B31" s="21"/>
      <c r="C31" s="11"/>
      <c r="D31" s="11"/>
      <c r="E31" s="11"/>
    </row>
    <row r="32" spans="1:5" x14ac:dyDescent="0.25">
      <c r="A32" s="21"/>
      <c r="B32" s="21"/>
      <c r="C32" s="11"/>
      <c r="D32" s="11"/>
      <c r="E32" s="11"/>
    </row>
    <row r="33" spans="1:6" x14ac:dyDescent="0.25">
      <c r="A33" s="21"/>
      <c r="B33" s="21"/>
      <c r="C33" s="11"/>
      <c r="D33" s="11"/>
      <c r="E33" s="11"/>
    </row>
    <row r="34" spans="1:6" x14ac:dyDescent="0.25">
      <c r="A34" s="21"/>
      <c r="B34" s="21"/>
      <c r="C34" s="11"/>
      <c r="D34" s="11"/>
      <c r="E34" s="11"/>
    </row>
    <row r="35" spans="1:6" x14ac:dyDescent="0.25">
      <c r="A35" s="21"/>
      <c r="B35" s="21"/>
      <c r="C35" s="11"/>
      <c r="D35" s="11"/>
      <c r="E35" s="11"/>
    </row>
    <row r="36" spans="1:6" x14ac:dyDescent="0.25">
      <c r="A36" s="21"/>
      <c r="B36" s="21"/>
      <c r="C36" s="11"/>
      <c r="D36" s="11"/>
      <c r="E36" s="11"/>
    </row>
    <row r="37" spans="1:6" x14ac:dyDescent="0.25">
      <c r="A37" s="21"/>
      <c r="B37" s="21"/>
      <c r="C37" s="11"/>
      <c r="D37" s="11"/>
      <c r="E37" s="11"/>
    </row>
    <row r="38" spans="1:6" x14ac:dyDescent="0.25">
      <c r="A38" s="21"/>
      <c r="B38" s="21"/>
      <c r="C38" s="11"/>
      <c r="D38" s="11"/>
      <c r="E38" s="11"/>
    </row>
    <row r="39" spans="1:6" x14ac:dyDescent="0.25">
      <c r="A39" s="21"/>
      <c r="B39" s="21"/>
      <c r="C39" s="11"/>
      <c r="D39" s="11"/>
      <c r="E39" s="11"/>
    </row>
    <row r="40" spans="1:6" x14ac:dyDescent="0.25">
      <c r="A40" s="21"/>
      <c r="B40" s="21"/>
      <c r="C40" s="11"/>
      <c r="D40" s="11"/>
      <c r="E40" s="11"/>
      <c r="F40" s="1"/>
    </row>
    <row r="41" spans="1:6" x14ac:dyDescent="0.25">
      <c r="A41" s="21"/>
      <c r="B41" s="21"/>
      <c r="C41" s="11"/>
      <c r="D41" s="11"/>
      <c r="E41" s="11"/>
      <c r="F41" s="1"/>
    </row>
    <row r="42" spans="1:6" x14ac:dyDescent="0.25">
      <c r="A42" s="21"/>
      <c r="B42" s="21"/>
      <c r="C42" s="11"/>
      <c r="D42" s="11"/>
      <c r="E42" s="11"/>
      <c r="F42" s="1"/>
    </row>
  </sheetData>
  <conditionalFormatting sqref="D16">
    <cfRule type="containsErrors" dxfId="19" priority="19">
      <formula>ISERROR(D16)</formula>
    </cfRule>
    <cfRule type="cellIs" dxfId="18" priority="20" operator="equal">
      <formula>0</formula>
    </cfRule>
  </conditionalFormatting>
  <conditionalFormatting sqref="D17">
    <cfRule type="containsErrors" dxfId="17" priority="17">
      <formula>ISERROR(D17)</formula>
    </cfRule>
    <cfRule type="cellIs" dxfId="16" priority="18" operator="equal">
      <formula>0</formula>
    </cfRule>
  </conditionalFormatting>
  <conditionalFormatting sqref="D18:D24">
    <cfRule type="containsErrors" dxfId="15" priority="15">
      <formula>ISERROR(D18)</formula>
    </cfRule>
    <cfRule type="cellIs" dxfId="14" priority="16" operator="equal">
      <formula>0</formula>
    </cfRule>
  </conditionalFormatting>
  <conditionalFormatting sqref="D25:D26">
    <cfRule type="containsErrors" dxfId="13" priority="13">
      <formula>ISERROR(D25)</formula>
    </cfRule>
    <cfRule type="cellIs" dxfId="12" priority="14" operator="equal">
      <formula>0</formula>
    </cfRule>
  </conditionalFormatting>
  <conditionalFormatting sqref="D27:D28">
    <cfRule type="containsErrors" dxfId="11" priority="11">
      <formula>ISERROR(D27)</formula>
    </cfRule>
    <cfRule type="cellIs" dxfId="10" priority="12" operator="equal">
      <formula>0</formula>
    </cfRule>
  </conditionalFormatting>
  <conditionalFormatting sqref="E16">
    <cfRule type="containsErrors" dxfId="9" priority="9">
      <formula>ISERROR(E16)</formula>
    </cfRule>
    <cfRule type="cellIs" dxfId="8" priority="10" operator="equal">
      <formula>0</formula>
    </cfRule>
  </conditionalFormatting>
  <conditionalFormatting sqref="E17">
    <cfRule type="containsErrors" dxfId="7" priority="7">
      <formula>ISERROR(E17)</formula>
    </cfRule>
    <cfRule type="cellIs" dxfId="6" priority="8" operator="equal">
      <formula>0</formula>
    </cfRule>
  </conditionalFormatting>
  <conditionalFormatting sqref="E18:E24">
    <cfRule type="containsErrors" dxfId="5" priority="5">
      <formula>ISERROR(E18)</formula>
    </cfRule>
    <cfRule type="cellIs" dxfId="4" priority="6" operator="equal">
      <formula>0</formula>
    </cfRule>
  </conditionalFormatting>
  <conditionalFormatting sqref="E25:E26">
    <cfRule type="containsErrors" dxfId="3" priority="3">
      <formula>ISERROR(E25)</formula>
    </cfRule>
    <cfRule type="cellIs" dxfId="2" priority="4" operator="equal">
      <formula>0</formula>
    </cfRule>
  </conditionalFormatting>
  <conditionalFormatting sqref="E27:E28">
    <cfRule type="containsErrors" dxfId="1" priority="1">
      <formula>ISERROR(E27)</formula>
    </cfRule>
    <cfRule type="cellIs" dxfId="0" priority="2" operator="equal">
      <formula>0</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5</vt:i4>
      </vt:variant>
    </vt:vector>
  </HeadingPairs>
  <TitlesOfParts>
    <vt:vector size="8" baseType="lpstr">
      <vt:lpstr>BEd (Primary) OUA</vt:lpstr>
      <vt:lpstr>Course and unitsets</vt:lpstr>
      <vt:lpstr>Handbook</vt:lpstr>
      <vt:lpstr>Handbook</vt:lpstr>
      <vt:lpstr>'BEd (Primary) OUA'!Print_Area</vt:lpstr>
      <vt:lpstr>'BEd (Primary) OUA'!Print_Titles</vt:lpstr>
      <vt:lpstr>SPComm</vt:lpstr>
      <vt:lpstr>UnitCombs</vt:lpstr>
    </vt:vector>
  </TitlesOfParts>
  <Company>Curtin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Stephanie Cook</dc:creator>
  <cp:lastModifiedBy>Alex Clifton</cp:lastModifiedBy>
  <cp:lastPrinted>2021-10-26T04:26:23Z</cp:lastPrinted>
  <dcterms:created xsi:type="dcterms:W3CDTF">2018-08-21T08:23:18Z</dcterms:created>
  <dcterms:modified xsi:type="dcterms:W3CDTF">2022-11-30T04:07:57Z</dcterms:modified>
</cp:coreProperties>
</file>