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mc:AlternateContent xmlns:mc="http://schemas.openxmlformats.org/markup-compatibility/2006">
    <mc:Choice Requires="x15">
      <x15ac:absPath xmlns:x15ac="http://schemas.microsoft.com/office/spreadsheetml/2010/11/ac" url="C:\Users\233306k\Desktop\2023 OUA Enrolment Planners\"/>
    </mc:Choice>
  </mc:AlternateContent>
  <xr:revisionPtr revIDLastSave="0" documentId="13_ncr:1_{65086B8C-020E-42AA-A792-38B1762838C6}" xr6:coauthVersionLast="47" xr6:coauthVersionMax="47" xr10:uidLastSave="{00000000-0000-0000-0000-000000000000}"/>
  <workbookProtection workbookAlgorithmName="SHA-512" workbookHashValue="5Xt0LtyDMk2PFvIkzYOzunxP9HdB7XOLNzFiYbQ+Kyy98hHVjlnHJ0rpbinb50MMWhT4ljTA4ShprMYQKe7DVw==" workbookSaltValue="GxM+KAOuZ9+ptKFeJrowfw==" workbookSpinCount="100000" lockStructure="1"/>
  <bookViews>
    <workbookView xWindow="-120" yWindow="-120" windowWidth="29040" windowHeight="15840" xr2:uid="{00000000-000D-0000-FFFF-FFFF00000000}"/>
  </bookViews>
  <sheets>
    <sheet name="2023 BEd (ECE) OUA" sheetId="1" r:id="rId1"/>
    <sheet name="Course and unitsets" sheetId="2" state="hidden" r:id="rId2"/>
    <sheet name="Handbook" sheetId="3" state="hidden" r:id="rId3"/>
  </sheets>
  <externalReferences>
    <externalReference r:id="rId4"/>
  </externalReferences>
  <definedNames>
    <definedName name="Handbook">Handbook!$A:$F</definedName>
    <definedName name="_xlnm.Print_Area" localSheetId="0">'2023 BEd (ECE) OUA'!$A$1:$G$80</definedName>
    <definedName name="_xlnm.Print_Titles" localSheetId="0">'2023 BEd (ECE) OUA'!$1:$1</definedName>
    <definedName name="SPComm">'Course and unitsets'!$A$6:$B$10</definedName>
    <definedName name="UnitCombs">'Course and unitsets'!$G$3:$J$32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A49" i="1" s="1"/>
  <c r="E49" i="1" s="1"/>
  <c r="B49" i="1" l="1"/>
  <c r="C49" i="1"/>
  <c r="A31" i="1"/>
  <c r="E31" i="1" s="1"/>
  <c r="A35" i="1"/>
  <c r="E35" i="1" s="1"/>
  <c r="A47" i="1"/>
  <c r="E47" i="1" s="1"/>
  <c r="A43" i="1"/>
  <c r="E43" i="1" s="1"/>
  <c r="A37" i="1"/>
  <c r="E37" i="1" s="1"/>
  <c r="A29" i="1"/>
  <c r="E29" i="1" s="1"/>
  <c r="A46" i="1"/>
  <c r="E46" i="1" s="1"/>
  <c r="A40" i="1"/>
  <c r="E40" i="1" s="1"/>
  <c r="A34" i="1"/>
  <c r="E34" i="1" s="1"/>
  <c r="A44" i="1"/>
  <c r="E44" i="1" s="1"/>
  <c r="A38" i="1"/>
  <c r="E38" i="1" s="1"/>
  <c r="A32" i="1"/>
  <c r="E32" i="1" s="1"/>
  <c r="A41" i="1"/>
  <c r="E41" i="1" s="1"/>
  <c r="A7" i="1"/>
  <c r="E7" i="1" s="1"/>
  <c r="A13" i="1"/>
  <c r="E13" i="1" s="1"/>
  <c r="A19" i="1"/>
  <c r="E19" i="1" s="1"/>
  <c r="A25" i="1"/>
  <c r="E25" i="1" s="1"/>
  <c r="A8" i="1"/>
  <c r="E8" i="1" s="1"/>
  <c r="A14" i="1"/>
  <c r="E14" i="1" s="1"/>
  <c r="A20" i="1"/>
  <c r="E20" i="1" s="1"/>
  <c r="A26" i="1"/>
  <c r="E26" i="1" s="1"/>
  <c r="A10" i="1"/>
  <c r="E10" i="1" s="1"/>
  <c r="A16" i="1"/>
  <c r="E16" i="1" s="1"/>
  <c r="A22" i="1"/>
  <c r="E22" i="1" s="1"/>
  <c r="A28" i="1"/>
  <c r="E28" i="1" s="1"/>
  <c r="A11" i="1"/>
  <c r="E11" i="1" s="1"/>
  <c r="A17" i="1"/>
  <c r="E17" i="1" s="1"/>
  <c r="A23" i="1"/>
  <c r="E23" i="1" s="1"/>
  <c r="C26" i="1" l="1"/>
  <c r="B26" i="1"/>
  <c r="C41" i="1"/>
  <c r="B41" i="1"/>
  <c r="C31" i="1"/>
  <c r="B31" i="1"/>
  <c r="B22" i="1"/>
  <c r="C22" i="1"/>
  <c r="C20" i="1"/>
  <c r="B20" i="1"/>
  <c r="B19" i="1"/>
  <c r="C19" i="1"/>
  <c r="C32" i="1"/>
  <c r="B32" i="1"/>
  <c r="B40" i="1"/>
  <c r="C40" i="1"/>
  <c r="C43" i="1"/>
  <c r="B43" i="1"/>
  <c r="C25" i="1"/>
  <c r="B25" i="1"/>
  <c r="B34" i="1"/>
  <c r="C34" i="1"/>
  <c r="B37" i="1"/>
  <c r="C37" i="1"/>
  <c r="C23" i="1"/>
  <c r="B23" i="1"/>
  <c r="C17" i="1"/>
  <c r="B17" i="1"/>
  <c r="B16" i="1"/>
  <c r="C16" i="1"/>
  <c r="C14" i="1"/>
  <c r="B14" i="1"/>
  <c r="C13" i="1"/>
  <c r="B13" i="1"/>
  <c r="C38" i="1"/>
  <c r="B38" i="1"/>
  <c r="B46" i="1"/>
  <c r="C46" i="1"/>
  <c r="C47" i="1"/>
  <c r="B47" i="1"/>
  <c r="B28" i="1"/>
  <c r="C28" i="1"/>
  <c r="C11" i="1"/>
  <c r="B11" i="1"/>
  <c r="B10" i="1"/>
  <c r="C10" i="1"/>
  <c r="C8" i="1"/>
  <c r="B8" i="1"/>
  <c r="C7" i="1"/>
  <c r="B7" i="1"/>
  <c r="C44" i="1"/>
  <c r="B44" i="1"/>
  <c r="C29" i="1"/>
  <c r="B29" i="1"/>
  <c r="C35" i="1"/>
  <c r="B35" i="1"/>
</calcChain>
</file>

<file path=xl/sharedStrings.xml><?xml version="1.0" encoding="utf-8"?>
<sst xmlns="http://schemas.openxmlformats.org/spreadsheetml/2006/main" count="360" uniqueCount="189">
  <si>
    <r>
      <t>Curtin University</t>
    </r>
    <r>
      <rPr>
        <sz val="11"/>
        <color theme="1"/>
        <rFont val="Arial"/>
        <family val="2"/>
      </rPr>
      <t xml:space="preserve">
School of Education </t>
    </r>
  </si>
  <si>
    <t>Course:</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</si>
  <si>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</si>
  <si>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</si>
  <si>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</si>
  <si>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800 credit points required</t>
  </si>
  <si>
    <t>Child Development for Educators</t>
  </si>
  <si>
    <t>INED3002</t>
  </si>
  <si>
    <t>EDC370</t>
  </si>
  <si>
    <t>Notes</t>
  </si>
  <si>
    <t>Performing Arts for Educators</t>
  </si>
  <si>
    <t>The Numerate Educator</t>
  </si>
  <si>
    <t>Exploring &amp; Contesting the Curriculum</t>
  </si>
  <si>
    <t>Indigenous Australian Education</t>
  </si>
  <si>
    <t>EDUC1020</t>
  </si>
  <si>
    <t>EDC105</t>
  </si>
  <si>
    <t>EDUC1022</t>
  </si>
  <si>
    <t>EDC135</t>
  </si>
  <si>
    <t>EDUC1024</t>
  </si>
  <si>
    <t>EDC121</t>
  </si>
  <si>
    <t>EDUC1026</t>
  </si>
  <si>
    <t>EDC140</t>
  </si>
  <si>
    <t>EDUC1018</t>
  </si>
  <si>
    <t>EDC163</t>
  </si>
  <si>
    <t>EDUC1030</t>
  </si>
  <si>
    <t>EDC153</t>
  </si>
  <si>
    <t>EDUC1032</t>
  </si>
  <si>
    <t>EDC145</t>
  </si>
  <si>
    <t>EDUC1028</t>
  </si>
  <si>
    <t>EDC175</t>
  </si>
  <si>
    <t>EDUC2008</t>
  </si>
  <si>
    <t>EDC235</t>
  </si>
  <si>
    <t>EDUC2006</t>
  </si>
  <si>
    <t>EDC245</t>
  </si>
  <si>
    <t>Learning Theories, Diversity &amp; Differentiation</t>
  </si>
  <si>
    <t>EDUC4050</t>
  </si>
  <si>
    <t>EDC445</t>
  </si>
  <si>
    <t>The Professional Educator: Transition to the Profession</t>
  </si>
  <si>
    <t>EDUC4041</t>
  </si>
  <si>
    <t>EDC450</t>
  </si>
  <si>
    <t>The Professional Educator: Developing Teacher Identity</t>
  </si>
  <si>
    <t>Level 2</t>
  </si>
  <si>
    <t>Level 3</t>
  </si>
  <si>
    <t>Level 4</t>
  </si>
  <si>
    <t>iSTEM</t>
  </si>
  <si>
    <t>EDUC4033</t>
  </si>
  <si>
    <t>EDC492</t>
  </si>
  <si>
    <t>iSTEM Education through Digital Stories</t>
  </si>
  <si>
    <t>EDUC4035</t>
  </si>
  <si>
    <t>EDC493</t>
  </si>
  <si>
    <t>iSTEM: Social Issues</t>
  </si>
  <si>
    <t>EDUC4026</t>
  </si>
  <si>
    <t>EDC488</t>
  </si>
  <si>
    <t>Project-based iSTEM Education</t>
  </si>
  <si>
    <t>English Language and Literacy</t>
  </si>
  <si>
    <t>EDUC4024</t>
  </si>
  <si>
    <t>EDC486</t>
  </si>
  <si>
    <t>EDUC4037</t>
  </si>
  <si>
    <t>EDC494</t>
  </si>
  <si>
    <t>Language and Diversity</t>
  </si>
  <si>
    <t>EDUC4025</t>
  </si>
  <si>
    <t>EDC487</t>
  </si>
  <si>
    <t>Creative Literacies</t>
  </si>
  <si>
    <t>Literacy and Numeracy in Diverse Populations</t>
  </si>
  <si>
    <t>EDUC4028</t>
  </si>
  <si>
    <t>EDC490</t>
  </si>
  <si>
    <t>EDUC4045</t>
  </si>
  <si>
    <t>EDC460</t>
  </si>
  <si>
    <t>EDUC4043</t>
  </si>
  <si>
    <t>EDC465</t>
  </si>
  <si>
    <t>Technologies</t>
  </si>
  <si>
    <t>EDUC4030</t>
  </si>
  <si>
    <t>EDC491</t>
  </si>
  <si>
    <t>Technologies: Coding for Teachers</t>
  </si>
  <si>
    <t>EDUC4039</t>
  </si>
  <si>
    <t>EDC495</t>
  </si>
  <si>
    <t>Technologies: Design Solutions</t>
  </si>
  <si>
    <t>EDUC4047</t>
  </si>
  <si>
    <t>EDC470</t>
  </si>
  <si>
    <t>Technologies: Digital Solutions</t>
  </si>
  <si>
    <t>Catholic Education</t>
  </si>
  <si>
    <t>CTED4003</t>
  </si>
  <si>
    <t>EDC483</t>
  </si>
  <si>
    <t>An Introduction to Catholic Education</t>
  </si>
  <si>
    <t>CTED4005</t>
  </si>
  <si>
    <t>EDC485</t>
  </si>
  <si>
    <t>CTED4004</t>
  </si>
  <si>
    <t>EDC484</t>
  </si>
  <si>
    <t>Professional Experience 4: The Internship</t>
  </si>
  <si>
    <t>Creating &amp; Responding to Literature</t>
  </si>
  <si>
    <t>Supporting Literacy &amp; Numeracy Development for Diverse Learners</t>
  </si>
  <si>
    <t>Alternative Approaches to Teaching Literacy &amp; Numeracy</t>
  </si>
  <si>
    <t>Prayer &amp; Morality in Catholic Studies</t>
  </si>
  <si>
    <t>Creed &amp; Sacraments in Catholic Studies</t>
  </si>
  <si>
    <t xml:space="preserve">Credits to Complete:  </t>
  </si>
  <si>
    <t>All other units</t>
  </si>
  <si>
    <t>Course Codes &amp; Titles</t>
  </si>
  <si>
    <t>SP commencing enrolment:</t>
  </si>
  <si>
    <t>Select starting SP</t>
  </si>
  <si>
    <t>START</t>
  </si>
  <si>
    <t>OpenUnis SP1</t>
  </si>
  <si>
    <t>SP1</t>
  </si>
  <si>
    <t>OpenUnis SP2</t>
  </si>
  <si>
    <t>SP2</t>
  </si>
  <si>
    <t>OpenUnis SP3</t>
  </si>
  <si>
    <t>SP3</t>
  </si>
  <si>
    <t>OpenUnis SP4</t>
  </si>
  <si>
    <t>SP4</t>
  </si>
  <si>
    <t>Order of Study Combinations</t>
  </si>
  <si>
    <t>EDEC2018</t>
  </si>
  <si>
    <t>EDEC2022</t>
  </si>
  <si>
    <t>EDEC2020</t>
  </si>
  <si>
    <t>EDEC2026</t>
  </si>
  <si>
    <t>EDEC2024</t>
  </si>
  <si>
    <t>EDEC2028</t>
  </si>
  <si>
    <t>EDEC3023</t>
  </si>
  <si>
    <t>EDEC3025</t>
  </si>
  <si>
    <t>EDEC3017</t>
  </si>
  <si>
    <t>EDEC3019</t>
  </si>
  <si>
    <t>EDEC3021</t>
  </si>
  <si>
    <t>Elective</t>
  </si>
  <si>
    <t>EDEC3006</t>
  </si>
  <si>
    <t>EDEC4007</t>
  </si>
  <si>
    <t>EDEC4005</t>
  </si>
  <si>
    <t>Curtin SPK</t>
  </si>
  <si>
    <t>OUA Code</t>
  </si>
  <si>
    <t>Subject Title</t>
  </si>
  <si>
    <t>Pre-reqs</t>
  </si>
  <si>
    <t>Teaching and Learning in the Digital World</t>
  </si>
  <si>
    <t>Educators Inquiring About the World</t>
  </si>
  <si>
    <t>Teaching Language, Literacy &amp; Literature in Junior Primary</t>
  </si>
  <si>
    <t>EDE292</t>
  </si>
  <si>
    <t>Early Learning Through the Humanities &amp; Social Sciences</t>
  </si>
  <si>
    <t>EDE255</t>
  </si>
  <si>
    <t>Engaging Children in Science</t>
  </si>
  <si>
    <t>EDE225</t>
  </si>
  <si>
    <t>Mathematics for Early Years</t>
  </si>
  <si>
    <t>EDE220</t>
  </si>
  <si>
    <t>Early Childhood Professional Experience 1: Junior Primary</t>
  </si>
  <si>
    <t>EDC163 and EDC121 and EDC145</t>
  </si>
  <si>
    <t>EDE252</t>
  </si>
  <si>
    <t>Visual and Media Arts for Early Childhood</t>
  </si>
  <si>
    <t>EDE260</t>
  </si>
  <si>
    <t>Health &amp; Physical Education in Early Childhood</t>
  </si>
  <si>
    <t>EDE323</t>
  </si>
  <si>
    <t>Mathematics during the First Five Years of Life</t>
  </si>
  <si>
    <t>EDE355</t>
  </si>
  <si>
    <t>Early Childhood Literacies</t>
  </si>
  <si>
    <t>EDE360</t>
  </si>
  <si>
    <t>Early Childhood Prof Exp 2: Quality Frameworks in ELC</t>
  </si>
  <si>
    <t>EDE345</t>
  </si>
  <si>
    <t>Leadership in Early Childhood Education</t>
  </si>
  <si>
    <t>EDE310</t>
  </si>
  <si>
    <t>Early Childhood Prof Exp 3: K-PP Learning Environs</t>
  </si>
  <si>
    <t>EDE392</t>
  </si>
  <si>
    <t>Pedagogical Contexts for Play</t>
  </si>
  <si>
    <t>EDE413</t>
  </si>
  <si>
    <t>Social Justice and Diversity in Early Childhood</t>
  </si>
  <si>
    <t>EDE425</t>
  </si>
  <si>
    <t>Curriculum Integration and Differentiation</t>
  </si>
  <si>
    <t>Prior Study</t>
  </si>
  <si>
    <t>Level 1</t>
  </si>
  <si>
    <t>OB-EDEC v.2</t>
  </si>
  <si>
    <t>OU-EDEC v.2</t>
  </si>
  <si>
    <t>Commencing enrolment:</t>
  </si>
  <si>
    <t>Introducing Language, Literacy &amp; Literature for Educators</t>
  </si>
  <si>
    <t>Specified Elective - please choose from the list below</t>
  </si>
  <si>
    <t>Progress</t>
  </si>
  <si>
    <t>International Baccalaureate</t>
  </si>
  <si>
    <t>Prereq</t>
  </si>
  <si>
    <t>EDC135 and EDC245</t>
  </si>
  <si>
    <t>EDIB4004</t>
  </si>
  <si>
    <t>EDC481</t>
  </si>
  <si>
    <t>Introduction to the International Baccalaureate Programme</t>
  </si>
  <si>
    <t>EDIB4005</t>
  </si>
  <si>
    <t>EDC496</t>
  </si>
  <si>
    <t>International Baccalaureate Primary Years Programme</t>
  </si>
  <si>
    <t>EDIB4007</t>
  </si>
  <si>
    <t>EDC482</t>
  </si>
  <si>
    <t>The International Baccalaureate in Action</t>
  </si>
  <si>
    <t>Nil</t>
  </si>
  <si>
    <t>EDE310*</t>
  </si>
  <si>
    <t>EDC135 + EDC245</t>
  </si>
  <si>
    <t>EDC163 + EDC121 + EDC145</t>
  </si>
  <si>
    <t>List of Education Specified Elective units</t>
  </si>
  <si>
    <t xml:space="preserve"> Bachelor of Education (Early Childhood Education) v2</t>
  </si>
  <si>
    <t>2023 OUA Education Enrolment Planner</t>
  </si>
  <si>
    <t>Literacy and Numeracy for First Nations Peoples of Australia</t>
  </si>
  <si>
    <t>If you have any queries about your course, please contact Curtin 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</si>
</sst>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1"/>
      <color theme="1"/>
      <name val="Arial"/>
      <family val="2"/>
    </font>
    <font>
      <sz val="11"/>
      <color theme="1"/>
      <name val="Arial"/>
      <family val="2"/>
    </font>
    <font>
      <b/>
      <sz val="18"/>
      <color theme="0"/>
      <name val="Arial"/>
      <family val="2"/>
    </font>
    <font>
      <b/>
      <sz val="11"/>
      <color theme="1"/>
      <name val="Segoe UI"/>
      <family val="2"/>
    </font>
    <font>
      <sz val="11"/>
      <color theme="1"/>
      <name val="Segoe UI"/>
      <family val="2"/>
    </font>
    <font>
      <sz val="1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8"/>
      <name val="Segoe UI"/>
      <family val="2"/>
    </font>
    <font>
      <sz val="6"/>
      <color theme="1"/>
      <name val="Segoe UI"/>
      <family val="2"/>
    </font>
    <font>
      <b/>
      <sz val="10"/>
      <name val="Segoe UI"/>
      <family val="2"/>
    </font>
    <font>
      <sz val="6"/>
      <color theme="1"/>
      <name val="Arial"/>
      <family val="2"/>
    </font>
    <font>
      <sz val="10"/>
      <color indexed="8"/>
      <name val="Arial"/>
      <family val="2"/>
    </font>
    <font>
      <sz val="9"/>
      <name val="Segoe UI"/>
      <family val="2"/>
    </font>
    <font>
      <b/>
      <sz val="9"/>
      <name val="Segoe UI"/>
      <family val="2"/>
    </font>
    <font>
      <b/>
      <sz val="11"/>
      <name val="Arial"/>
      <family val="2"/>
    </font>
    <font>
      <b/>
      <sz val="12"/>
      <name val="Arial"/>
      <family val="2"/>
    </font>
    <font>
      <b/>
      <sz val="11"/>
      <name val="Segoe UI"/>
      <family val="2"/>
    </font>
    <font>
      <sz val="8"/>
      <color theme="1"/>
      <name val="Arial"/>
      <family val="2"/>
    </font>
    <font>
      <b/>
      <sz val="8"/>
      <color theme="0"/>
      <name val="Arial"/>
      <family val="2"/>
    </font>
    <font>
      <b/>
      <sz val="9"/>
      <color theme="0"/>
      <name val="Arial"/>
      <family val="2"/>
    </font>
    <font>
      <sz val="8"/>
      <name val="Arial"/>
      <family val="2"/>
    </font>
    <font>
      <b/>
      <sz val="8"/>
      <color theme="1"/>
      <name val="Arial"/>
      <family val="2"/>
    </font>
    <font>
      <sz val="8"/>
      <color theme="0"/>
      <name val="Segoe UI"/>
      <family val="2"/>
    </font>
    <font>
      <b/>
      <sz val="10"/>
      <color theme="1"/>
      <name val="Segoe UI"/>
      <family val="2"/>
    </font>
    <font>
      <sz val="7"/>
      <color theme="1"/>
      <name val="Segoe UI"/>
      <family val="2"/>
    </font>
    <font>
      <sz val="7"/>
      <color theme="1"/>
      <name val="Arial"/>
      <family val="2"/>
    </font>
    <font>
      <sz val="9"/>
      <name val="Wingdings"/>
      <charset val="2"/>
    </font>
    <font>
      <u/>
      <sz val="11"/>
      <color theme="10"/>
      <name val="Calibri"/>
      <family val="2"/>
      <scheme val="minor"/>
    </font>
    <font>
      <b/>
      <sz val="9"/>
      <color theme="0"/>
      <name val="Segoe UI"/>
      <family val="2"/>
    </font>
    <font>
      <sz val="12"/>
      <color theme="1"/>
      <name val="Wingdings"/>
      <charset val="2"/>
    </font>
    <font>
      <b/>
      <sz val="8"/>
      <name val="Segoe UI"/>
      <family val="2"/>
    </font>
    <font>
      <sz val="12"/>
      <color theme="1"/>
      <name val="Segoe UI"/>
      <family val="2"/>
    </font>
    <font>
      <b/>
      <sz val="6"/>
      <color theme="1"/>
      <name val="Segoe UI"/>
      <family val="2"/>
    </font>
    <font>
      <sz val="6"/>
      <color theme="1"/>
      <name val="Calibri"/>
      <family val="2"/>
      <scheme val="minor"/>
    </font>
    <font>
      <u/>
      <sz val="12"/>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rgb="FF9BC2E6"/>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999999"/>
        <bgColor indexed="64"/>
      </patternFill>
    </fill>
    <fill>
      <patternFill patternType="solid">
        <fgColor theme="0" tint="-0.249977111117893"/>
        <bgColor indexed="64"/>
      </patternFill>
    </fill>
    <fill>
      <patternFill patternType="solid">
        <fgColor theme="0" tint="-0.499984740745262"/>
        <bgColor indexed="64"/>
      </patternFill>
    </fill>
  </fills>
  <borders count="50">
    <border>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diagonal/>
    </border>
    <border>
      <left/>
      <right/>
      <top style="thin">
        <color auto="1"/>
      </top>
      <bottom style="thin">
        <color auto="1"/>
      </bottom>
      <diagonal/>
    </border>
    <border>
      <left/>
      <right/>
      <top style="thin">
        <color indexed="64"/>
      </top>
      <bottom/>
      <diagonal/>
    </border>
    <border>
      <left/>
      <right/>
      <top/>
      <bottom style="thin">
        <color auto="1"/>
      </bottom>
      <diagonal/>
    </border>
    <border>
      <left style="thin">
        <color rgb="FF6D6E71"/>
      </left>
      <right/>
      <top style="thin">
        <color rgb="FF6D6E71"/>
      </top>
      <bottom/>
      <diagonal/>
    </border>
    <border>
      <left/>
      <right/>
      <top style="thin">
        <color rgb="FF6D6E71"/>
      </top>
      <bottom/>
      <diagonal/>
    </border>
    <border>
      <left/>
      <right style="thin">
        <color rgb="FF6D6E71"/>
      </right>
      <top style="thin">
        <color rgb="FF6D6E7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3743705557422"/>
      </top>
      <bottom style="thin">
        <color theme="0" tint="-0.14996795556505021"/>
      </bottom>
      <diagonal/>
    </border>
    <border>
      <left/>
      <right/>
      <top style="thin">
        <color theme="0" tint="-0.1498764000366222"/>
      </top>
      <bottom style="thin">
        <color theme="0" tint="-0.1498458815271462"/>
      </bottom>
      <diagonal/>
    </border>
    <border>
      <left/>
      <right style="thin">
        <color theme="0" tint="-0.24994659260841701"/>
      </right>
      <top/>
      <bottom/>
      <diagonal/>
    </border>
    <border>
      <left/>
      <right/>
      <top style="thin">
        <color rgb="FF6D6E71"/>
      </top>
      <bottom style="thin">
        <color theme="0" tint="-0.14993743705557422"/>
      </bottom>
      <diagonal/>
    </border>
    <border>
      <left/>
      <right style="thin">
        <color rgb="FF6D6E71"/>
      </right>
      <top style="thin">
        <color rgb="FF6D6E71"/>
      </top>
      <bottom style="thin">
        <color theme="0" tint="-0.14993743705557422"/>
      </bottom>
      <diagonal/>
    </border>
    <border>
      <left/>
      <right style="thin">
        <color theme="0" tint="-0.14996795556505021"/>
      </right>
      <top style="thin">
        <color theme="0" tint="-0.14990691854609822"/>
      </top>
      <bottom style="thin">
        <color theme="0" tint="-0.14996795556505021"/>
      </bottom>
      <diagonal/>
    </border>
    <border>
      <left/>
      <right/>
      <top style="thin">
        <color theme="0" tint="-0.14990691854609822"/>
      </top>
      <bottom style="thin">
        <color theme="0" tint="-0.14996795556505021"/>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0" tint="-0.14993743705557422"/>
      </top>
      <bottom/>
      <diagonal/>
    </border>
    <border>
      <left/>
      <right/>
      <top style="thin">
        <color theme="0" tint="-0.34998626667073579"/>
      </top>
      <bottom style="thin">
        <color theme="0" tint="-0.34998626667073579"/>
      </bottom>
      <diagonal/>
    </border>
    <border>
      <left/>
      <right/>
      <top/>
      <bottom style="thin">
        <color theme="0" tint="-0.1498458815271462"/>
      </bottom>
      <diagonal/>
    </border>
    <border>
      <left style="thin">
        <color theme="0" tint="-0.1498764000366222"/>
      </left>
      <right/>
      <top style="thin">
        <color theme="0" tint="-0.1498764000366222"/>
      </top>
      <bottom style="thin">
        <color theme="0" tint="-0.14990691854609822"/>
      </bottom>
      <diagonal/>
    </border>
    <border>
      <left/>
      <right/>
      <top style="thin">
        <color theme="0" tint="-0.1498764000366222"/>
      </top>
      <bottom style="thin">
        <color theme="0" tint="-0.14990691854609822"/>
      </bottom>
      <diagonal/>
    </border>
    <border>
      <left/>
      <right style="thin">
        <color theme="0" tint="-0.1498764000366222"/>
      </right>
      <top style="thin">
        <color theme="0" tint="-0.1498764000366222"/>
      </top>
      <bottom style="thin">
        <color theme="0" tint="-0.14990691854609822"/>
      </bottom>
      <diagonal/>
    </border>
    <border>
      <left style="thin">
        <color theme="0" tint="-0.1498764000366222"/>
      </left>
      <right/>
      <top/>
      <bottom style="thin">
        <color theme="0" tint="-0.14996795556505021"/>
      </bottom>
      <diagonal/>
    </border>
    <border>
      <left/>
      <right style="thin">
        <color theme="0" tint="-0.1498764000366222"/>
      </right>
      <top/>
      <bottom style="thin">
        <color theme="0" tint="-0.14993743705557422"/>
      </bottom>
      <diagonal/>
    </border>
    <border>
      <left style="thin">
        <color theme="0" tint="-0.1498764000366222"/>
      </left>
      <right/>
      <top style="thin">
        <color theme="0" tint="-0.14993743705557422"/>
      </top>
      <bottom style="thin">
        <color theme="0" tint="-0.14996795556505021"/>
      </bottom>
      <diagonal/>
    </border>
    <border>
      <left/>
      <right style="thin">
        <color theme="0" tint="-0.1498764000366222"/>
      </right>
      <top style="thin">
        <color theme="0" tint="-0.14993743705557422"/>
      </top>
      <bottom style="thin">
        <color theme="0" tint="-0.14993743705557422"/>
      </bottom>
      <diagonal/>
    </border>
    <border>
      <left style="thin">
        <color theme="0" tint="-0.1498764000366222"/>
      </left>
      <right/>
      <top style="thin">
        <color theme="0" tint="-0.14993743705557422"/>
      </top>
      <bottom/>
      <diagonal/>
    </border>
    <border>
      <left/>
      <right style="thin">
        <color theme="0" tint="-0.1498764000366222"/>
      </right>
      <top style="thin">
        <color theme="0" tint="-0.14993743705557422"/>
      </top>
      <bottom/>
      <diagonal/>
    </border>
    <border>
      <left style="thin">
        <color theme="0" tint="-0.1498764000366222"/>
      </left>
      <right/>
      <top style="thin">
        <color theme="0" tint="-0.34998626667073579"/>
      </top>
      <bottom style="thin">
        <color theme="0" tint="-0.34998626667073579"/>
      </bottom>
      <diagonal/>
    </border>
    <border>
      <left/>
      <right style="thin">
        <color theme="0" tint="-0.1498764000366222"/>
      </right>
      <top style="thin">
        <color theme="0" tint="-0.34998626667073579"/>
      </top>
      <bottom style="thin">
        <color theme="0" tint="-0.34998626667073579"/>
      </bottom>
      <diagonal/>
    </border>
    <border>
      <left/>
      <right style="thin">
        <color theme="0" tint="-0.1498764000366222"/>
      </right>
      <top/>
      <bottom style="thin">
        <color theme="0" tint="-0.1498458815271462"/>
      </bottom>
      <diagonal/>
    </border>
    <border>
      <left/>
      <right style="thin">
        <color theme="0" tint="-0.1498764000366222"/>
      </right>
      <top style="thin">
        <color theme="0" tint="-0.1498764000366222"/>
      </top>
      <bottom style="thin">
        <color theme="0" tint="-0.1498458815271462"/>
      </bottom>
      <diagonal/>
    </border>
    <border>
      <left style="thin">
        <color theme="0" tint="-0.1498764000366222"/>
      </left>
      <right/>
      <top/>
      <bottom/>
      <diagonal/>
    </border>
    <border>
      <left/>
      <right style="thin">
        <color theme="0" tint="-0.1498764000366222"/>
      </right>
      <top/>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764000366222"/>
      </right>
      <top style="thin">
        <color theme="0" tint="-0.1498458815271462"/>
      </top>
      <bottom style="thin">
        <color theme="0" tint="-0.1498458815271462"/>
      </bottom>
      <diagonal/>
    </border>
    <border>
      <left style="thin">
        <color theme="0" tint="-0.1498764000366222"/>
      </left>
      <right/>
      <top style="thin">
        <color theme="0" tint="-0.1498458815271462"/>
      </top>
      <bottom style="thin">
        <color theme="0" tint="-0.1498764000366222"/>
      </bottom>
      <diagonal/>
    </border>
    <border>
      <left/>
      <right/>
      <top style="thin">
        <color theme="0" tint="-0.1498458815271462"/>
      </top>
      <bottom style="thin">
        <color theme="0" tint="-0.1498764000366222"/>
      </bottom>
      <diagonal/>
    </border>
    <border>
      <left/>
      <right style="thin">
        <color theme="0" tint="-0.1498764000366222"/>
      </right>
      <top style="thin">
        <color theme="0" tint="-0.1498458815271462"/>
      </top>
      <bottom style="thin">
        <color theme="0" tint="-0.1498764000366222"/>
      </bottom>
      <diagonal/>
    </border>
  </borders>
  <cellStyleXfs count="3">
    <xf numFmtId="0" fontId="0" fillId="0" borderId="0"/>
    <xf numFmtId="0" fontId="16" fillId="0" borderId="0">
      <alignment vertical="top"/>
    </xf>
    <xf numFmtId="0" fontId="32" fillId="0" borderId="0" applyNumberFormat="0" applyFill="0" applyBorder="0" applyAlignment="0" applyProtection="0"/>
  </cellStyleXfs>
  <cellXfs count="178">
    <xf numFmtId="0" fontId="0" fillId="0" borderId="0" xfId="0"/>
    <xf numFmtId="0" fontId="22" fillId="0" borderId="0" xfId="0" applyFont="1" applyAlignment="1">
      <alignment vertical="center"/>
    </xf>
    <xf numFmtId="0" fontId="23" fillId="7" borderId="0" xfId="0" applyFont="1" applyFill="1" applyAlignment="1">
      <alignment vertical="center"/>
    </xf>
    <xf numFmtId="0" fontId="22" fillId="0" borderId="0" xfId="0" applyFont="1" applyAlignment="1">
      <alignment horizontal="left" vertical="center"/>
    </xf>
    <xf numFmtId="0" fontId="22" fillId="0" borderId="0" xfId="0" applyFont="1"/>
    <xf numFmtId="0" fontId="24" fillId="7" borderId="0" xfId="0" applyFont="1" applyFill="1" applyAlignment="1">
      <alignment vertical="center"/>
    </xf>
    <xf numFmtId="0" fontId="12" fillId="7" borderId="0" xfId="0" applyFont="1" applyFill="1" applyAlignment="1">
      <alignment horizontal="center" vertical="center"/>
    </xf>
    <xf numFmtId="0" fontId="11" fillId="7" borderId="0" xfId="0" applyFont="1" applyFill="1" applyAlignment="1">
      <alignment horizontal="center" vertical="center"/>
    </xf>
    <xf numFmtId="0" fontId="22" fillId="8" borderId="10" xfId="0" applyFont="1" applyFill="1" applyBorder="1" applyAlignment="1">
      <alignment vertical="center"/>
    </xf>
    <xf numFmtId="0" fontId="22" fillId="8" borderId="10" xfId="0" applyFont="1" applyFill="1" applyBorder="1" applyAlignment="1">
      <alignment horizontal="center" vertical="center"/>
    </xf>
    <xf numFmtId="0" fontId="22" fillId="0" borderId="11" xfId="0" applyFont="1" applyBorder="1" applyAlignment="1">
      <alignment horizontal="center" vertical="center"/>
    </xf>
    <xf numFmtId="0" fontId="25" fillId="0" borderId="0" xfId="0" applyFont="1" applyAlignment="1">
      <alignment vertical="center"/>
    </xf>
    <xf numFmtId="0" fontId="22" fillId="0" borderId="0" xfId="0" applyFont="1" applyAlignment="1">
      <alignment horizontal="center" vertical="center"/>
    </xf>
    <xf numFmtId="49" fontId="8" fillId="0" borderId="12" xfId="0" applyNumberFormat="1" applyFont="1" applyBorder="1"/>
    <xf numFmtId="0" fontId="8" fillId="0" borderId="12" xfId="0" applyFont="1" applyBorder="1"/>
    <xf numFmtId="49" fontId="22" fillId="0" borderId="0" xfId="0" applyNumberFormat="1"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49" fontId="22" fillId="0" borderId="0" xfId="0" applyNumberFormat="1" applyFont="1" applyAlignment="1">
      <alignment horizontal="left" vertical="center"/>
    </xf>
    <xf numFmtId="0" fontId="7" fillId="2" borderId="0" xfId="0" applyFont="1" applyFill="1" applyAlignment="1">
      <alignment horizontal="right" vertical="center"/>
    </xf>
    <xf numFmtId="0" fontId="7" fillId="2" borderId="0" xfId="0" applyFont="1" applyFill="1" applyAlignment="1">
      <alignment vertical="center"/>
    </xf>
    <xf numFmtId="0" fontId="18" fillId="2" borderId="0" xfId="0" applyFont="1" applyFill="1" applyAlignment="1">
      <alignment vertical="center"/>
    </xf>
    <xf numFmtId="164" fontId="27" fillId="2" borderId="0" xfId="0" applyNumberFormat="1" applyFont="1" applyFill="1" applyAlignment="1">
      <alignment vertical="center" wrapText="1"/>
    </xf>
    <xf numFmtId="164" fontId="12" fillId="2" borderId="0" xfId="0" applyNumberFormat="1" applyFont="1" applyFill="1" applyAlignment="1">
      <alignment vertical="center" wrapText="1"/>
    </xf>
    <xf numFmtId="1" fontId="9" fillId="2" borderId="0" xfId="0" applyNumberFormat="1" applyFont="1" applyFill="1" applyAlignment="1">
      <alignment horizontal="right" vertical="center"/>
    </xf>
    <xf numFmtId="0" fontId="8" fillId="2" borderId="0" xfId="0" applyFont="1" applyFill="1" applyAlignment="1">
      <alignment horizontal="right" vertical="center"/>
    </xf>
    <xf numFmtId="0" fontId="11" fillId="2" borderId="0" xfId="0" applyFont="1" applyFill="1" applyAlignment="1">
      <alignment vertical="center"/>
    </xf>
    <xf numFmtId="0" fontId="11" fillId="2" borderId="0" xfId="0" applyFont="1" applyFill="1" applyAlignment="1">
      <alignment vertical="center" wrapText="1"/>
    </xf>
    <xf numFmtId="0" fontId="5" fillId="2" borderId="0" xfId="0" applyFont="1" applyFill="1" applyAlignment="1">
      <alignment vertical="center"/>
    </xf>
    <xf numFmtId="0" fontId="11" fillId="2" borderId="0" xfId="0" applyFont="1" applyFill="1" applyAlignment="1">
      <alignment vertical="top"/>
    </xf>
    <xf numFmtId="0" fontId="10" fillId="3" borderId="13" xfId="0" applyFont="1" applyFill="1" applyBorder="1" applyAlignment="1">
      <alignment horizontal="center" vertical="center"/>
    </xf>
    <xf numFmtId="0" fontId="8" fillId="3" borderId="14" xfId="0" applyFont="1" applyFill="1" applyBorder="1" applyAlignment="1">
      <alignment horizontal="right" vertical="center"/>
    </xf>
    <xf numFmtId="0" fontId="11" fillId="3" borderId="14" xfId="0" applyFont="1" applyFill="1" applyBorder="1" applyAlignment="1">
      <alignment vertical="center"/>
    </xf>
    <xf numFmtId="0" fontId="9" fillId="0" borderId="7" xfId="0" applyFont="1" applyBorder="1" applyAlignment="1">
      <alignment horizontal="center" vertical="center" wrapText="1"/>
    </xf>
    <xf numFmtId="0" fontId="9" fillId="2" borderId="8" xfId="0" applyFont="1" applyFill="1" applyBorder="1" applyAlignment="1">
      <alignment horizontal="left" vertical="center" wrapText="1"/>
    </xf>
    <xf numFmtId="0" fontId="9" fillId="2" borderId="8" xfId="0" applyFont="1" applyFill="1" applyBorder="1" applyAlignment="1">
      <alignment vertical="center"/>
    </xf>
    <xf numFmtId="0" fontId="11" fillId="2"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9" fillId="10" borderId="7" xfId="0" applyFont="1" applyFill="1" applyBorder="1" applyAlignment="1">
      <alignment horizontal="left" vertical="center" wrapText="1"/>
    </xf>
    <xf numFmtId="0" fontId="9" fillId="10" borderId="4" xfId="0" applyFont="1" applyFill="1" applyBorder="1" applyAlignment="1">
      <alignment vertical="center" wrapText="1"/>
    </xf>
    <xf numFmtId="0" fontId="11" fillId="10" borderId="4" xfId="0" applyFont="1" applyFill="1" applyBorder="1" applyAlignment="1">
      <alignment vertical="center" wrapText="1"/>
    </xf>
    <xf numFmtId="0" fontId="9" fillId="0" borderId="4" xfId="0" applyFont="1" applyBorder="1" applyAlignment="1">
      <alignment vertical="center"/>
    </xf>
    <xf numFmtId="0" fontId="9" fillId="0" borderId="6" xfId="0" applyFont="1" applyBorder="1" applyAlignment="1">
      <alignment vertical="center"/>
    </xf>
    <xf numFmtId="0" fontId="9" fillId="2" borderId="0" xfId="0" applyFont="1" applyFill="1" applyAlignment="1">
      <alignment vertical="center"/>
    </xf>
    <xf numFmtId="0" fontId="9" fillId="0" borderId="8" xfId="0" applyFont="1" applyBorder="1" applyAlignment="1">
      <alignment vertical="center"/>
    </xf>
    <xf numFmtId="0" fontId="9" fillId="0" borderId="16" xfId="0" applyFont="1" applyBorder="1" applyAlignment="1">
      <alignment horizontal="center" vertical="center"/>
    </xf>
    <xf numFmtId="0" fontId="9" fillId="2" borderId="0" xfId="0" applyFont="1" applyFill="1" applyAlignment="1">
      <alignment horizontal="left" vertical="center" wrapText="1"/>
    </xf>
    <xf numFmtId="0" fontId="17" fillId="0" borderId="9" xfId="0" applyFont="1" applyBorder="1" applyAlignment="1">
      <alignment vertical="center"/>
    </xf>
    <xf numFmtId="0" fontId="11" fillId="2" borderId="0" xfId="0" applyFont="1" applyFill="1" applyAlignment="1">
      <alignment horizontal="center" vertical="center" wrapText="1"/>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7" fillId="0" borderId="4" xfId="0" applyFont="1" applyBorder="1" applyAlignment="1">
      <alignment vertical="center"/>
    </xf>
    <xf numFmtId="0" fontId="6" fillId="0" borderId="6"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9" fillId="2" borderId="4" xfId="0" applyFont="1" applyFill="1" applyBorder="1" applyAlignment="1">
      <alignment vertical="center"/>
    </xf>
    <xf numFmtId="0" fontId="10" fillId="3" borderId="14" xfId="0" applyFont="1" applyFill="1" applyBorder="1" applyAlignment="1">
      <alignment horizontal="center" vertical="center"/>
    </xf>
    <xf numFmtId="0" fontId="9" fillId="2" borderId="2" xfId="0" applyFont="1" applyFill="1" applyBorder="1" applyAlignment="1">
      <alignment vertical="center"/>
    </xf>
    <xf numFmtId="0" fontId="34" fillId="0" borderId="33"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0" fillId="0" borderId="0" xfId="0" applyProtection="1">
      <protection locked="0"/>
    </xf>
    <xf numFmtId="0" fontId="2" fillId="2" borderId="0" xfId="0" applyFont="1" applyFill="1" applyProtection="1">
      <protection locked="0"/>
    </xf>
    <xf numFmtId="0" fontId="4" fillId="0" borderId="0" xfId="0" applyFont="1" applyAlignment="1" applyProtection="1">
      <alignment vertical="center"/>
      <protection locked="0"/>
    </xf>
    <xf numFmtId="0" fontId="21" fillId="0" borderId="0" xfId="0" applyFont="1" applyAlignment="1" applyProtection="1">
      <alignment vertical="center"/>
      <protection locked="0"/>
    </xf>
    <xf numFmtId="0" fontId="5" fillId="2" borderId="0" xfId="0" applyFont="1" applyFill="1" applyProtection="1">
      <protection locked="0"/>
    </xf>
    <xf numFmtId="0" fontId="5" fillId="2" borderId="0" xfId="0" applyFont="1" applyFill="1" applyAlignment="1" applyProtection="1">
      <alignment vertical="center"/>
      <protection locked="0"/>
    </xf>
    <xf numFmtId="0" fontId="18" fillId="0" borderId="0" xfId="0" applyFont="1" applyAlignment="1" applyProtection="1">
      <alignment vertical="center"/>
      <protection locked="0"/>
    </xf>
    <xf numFmtId="0" fontId="17" fillId="0" borderId="0" xfId="0" applyFont="1" applyAlignment="1" applyProtection="1">
      <alignment vertical="center"/>
      <protection locked="0"/>
    </xf>
    <xf numFmtId="0" fontId="6" fillId="0" borderId="0" xfId="0" applyFont="1" applyAlignment="1" applyProtection="1">
      <alignment vertical="center"/>
      <protection locked="0"/>
    </xf>
    <xf numFmtId="14" fontId="17" fillId="0" borderId="0" xfId="0" applyNumberFormat="1" applyFont="1" applyAlignment="1" applyProtection="1">
      <alignment vertical="center"/>
      <protection locked="0"/>
    </xf>
    <xf numFmtId="0" fontId="9"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11" fillId="2" borderId="0" xfId="0" applyFont="1" applyFill="1" applyAlignment="1" applyProtection="1">
      <alignment vertical="center" wrapText="1"/>
      <protection locked="0"/>
    </xf>
    <xf numFmtId="0" fontId="10" fillId="3" borderId="13"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8" fillId="3" borderId="14" xfId="0" applyFont="1" applyFill="1" applyBorder="1" applyAlignment="1" applyProtection="1">
      <alignment horizontal="right" vertical="center"/>
      <protection locked="0"/>
    </xf>
    <xf numFmtId="0" fontId="11" fillId="3" borderId="14" xfId="0" applyFont="1" applyFill="1" applyBorder="1" applyAlignment="1" applyProtection="1">
      <alignment vertical="center"/>
      <protection locked="0"/>
    </xf>
    <xf numFmtId="0" fontId="22" fillId="0" borderId="0" xfId="0" applyFont="1" applyAlignment="1" applyProtection="1">
      <alignment vertical="center"/>
      <protection locked="0"/>
    </xf>
    <xf numFmtId="0" fontId="12" fillId="0" borderId="0" xfId="0" applyFont="1" applyAlignment="1" applyProtection="1">
      <alignment vertical="center"/>
      <protection locked="0"/>
    </xf>
    <xf numFmtId="0" fontId="11" fillId="2" borderId="0" xfId="0" applyFont="1" applyFill="1" applyAlignment="1" applyProtection="1">
      <alignment wrapText="1"/>
      <protection locked="0"/>
    </xf>
    <xf numFmtId="0" fontId="9" fillId="2" borderId="4" xfId="0" applyFont="1" applyFill="1" applyBorder="1" applyAlignment="1" applyProtection="1">
      <alignment vertical="center"/>
      <protection locked="0"/>
    </xf>
    <xf numFmtId="0" fontId="25" fillId="0" borderId="0" xfId="0" applyFont="1" applyAlignment="1" applyProtection="1">
      <alignment vertical="center"/>
      <protection locked="0"/>
    </xf>
    <xf numFmtId="0" fontId="12"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31" fillId="10" borderId="0" xfId="0" applyFont="1" applyFill="1" applyAlignment="1" applyProtection="1">
      <alignment horizontal="center" vertical="center" wrapText="1"/>
      <protection locked="0"/>
    </xf>
    <xf numFmtId="0" fontId="31" fillId="10" borderId="19"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11" fillId="0" borderId="0" xfId="0" applyFont="1" applyAlignment="1" applyProtection="1">
      <alignment vertical="center"/>
      <protection locked="0"/>
    </xf>
    <xf numFmtId="0" fontId="11" fillId="2" borderId="0" xfId="0" applyFont="1" applyFill="1" applyProtection="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horizontal="left" vertical="center"/>
      <protection locked="0"/>
    </xf>
    <xf numFmtId="0" fontId="13" fillId="2" borderId="0" xfId="0" applyFont="1" applyFill="1" applyAlignment="1" applyProtection="1">
      <alignment vertical="center" wrapText="1"/>
      <protection locked="0"/>
    </xf>
    <xf numFmtId="0" fontId="37" fillId="2" borderId="0" xfId="0" applyFont="1" applyFill="1" applyAlignment="1" applyProtection="1">
      <alignment horizontal="center" vertical="center" wrapText="1"/>
      <protection locked="0"/>
    </xf>
    <xf numFmtId="0" fontId="38" fillId="0" borderId="0" xfId="0" applyFont="1" applyProtection="1">
      <protection locked="0"/>
    </xf>
    <xf numFmtId="0" fontId="29" fillId="2" borderId="0" xfId="0" applyFont="1" applyFill="1" applyAlignment="1" applyProtection="1">
      <alignment vertical="center"/>
      <protection locked="0"/>
    </xf>
    <xf numFmtId="0" fontId="29" fillId="2" borderId="0" xfId="0" applyFont="1" applyFill="1" applyAlignment="1" applyProtection="1">
      <alignment vertical="center" wrapText="1"/>
      <protection locked="0"/>
    </xf>
    <xf numFmtId="0" fontId="30" fillId="2" borderId="0" xfId="0" applyFont="1" applyFill="1" applyAlignment="1" applyProtection="1">
      <alignment horizontal="right" vertical="center"/>
      <protection locked="0"/>
    </xf>
    <xf numFmtId="0" fontId="13" fillId="2" borderId="0" xfId="0" applyFont="1" applyFill="1" applyAlignment="1" applyProtection="1">
      <alignment horizontal="left" vertical="center" wrapText="1"/>
      <protection locked="0"/>
    </xf>
    <xf numFmtId="0" fontId="15" fillId="2" borderId="0" xfId="0" applyFont="1" applyFill="1" applyAlignment="1" applyProtection="1">
      <alignment vertical="center"/>
      <protection locked="0"/>
    </xf>
    <xf numFmtId="0" fontId="15" fillId="2" borderId="0" xfId="0" applyFont="1" applyFill="1" applyAlignment="1" applyProtection="1">
      <alignment horizontal="right" vertical="center"/>
      <protection locked="0"/>
    </xf>
    <xf numFmtId="0" fontId="33" fillId="11" borderId="29" xfId="0" applyFont="1" applyFill="1" applyBorder="1" applyAlignment="1" applyProtection="1">
      <alignment vertical="center" wrapText="1"/>
      <protection locked="0"/>
    </xf>
    <xf numFmtId="0" fontId="33" fillId="11" borderId="30" xfId="0" applyFont="1" applyFill="1" applyBorder="1" applyAlignment="1" applyProtection="1">
      <alignment vertical="center" wrapText="1"/>
      <protection locked="0"/>
    </xf>
    <xf numFmtId="0" fontId="35" fillId="11" borderId="30" xfId="0" applyFont="1" applyFill="1" applyBorder="1" applyAlignment="1" applyProtection="1">
      <alignment horizontal="center" vertical="center"/>
      <protection locked="0"/>
    </xf>
    <xf numFmtId="0" fontId="35" fillId="11" borderId="31" xfId="0" applyFont="1" applyFill="1" applyBorder="1" applyAlignment="1" applyProtection="1">
      <alignment horizontal="center" vertical="center"/>
      <protection locked="0"/>
    </xf>
    <xf numFmtId="0" fontId="9" fillId="0" borderId="32" xfId="0" applyFont="1" applyBorder="1" applyAlignment="1" applyProtection="1">
      <alignment horizontal="left" vertical="center" wrapText="1"/>
      <protection locked="0"/>
    </xf>
    <xf numFmtId="0" fontId="17" fillId="2" borderId="2"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36" fillId="0" borderId="25"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9" fillId="0" borderId="34" xfId="0" applyFont="1" applyBorder="1" applyAlignment="1" applyProtection="1">
      <alignment horizontal="left" vertical="center" wrapText="1"/>
      <protection locked="0"/>
    </xf>
    <xf numFmtId="0" fontId="34" fillId="2" borderId="24" xfId="0" applyFont="1" applyFill="1" applyBorder="1" applyAlignment="1" applyProtection="1">
      <alignment horizontal="center" vertical="center" wrapText="1"/>
      <protection locked="0"/>
    </xf>
    <xf numFmtId="0" fontId="36" fillId="0" borderId="35" xfId="0" applyFont="1" applyBorder="1" applyAlignment="1" applyProtection="1">
      <alignment horizontal="center" vertical="center" wrapText="1"/>
      <protection locked="0"/>
    </xf>
    <xf numFmtId="0" fontId="9" fillId="0" borderId="36" xfId="0" applyFont="1" applyBorder="1" applyAlignment="1" applyProtection="1">
      <alignment horizontal="left" vertical="center" wrapText="1"/>
      <protection locked="0"/>
    </xf>
    <xf numFmtId="0" fontId="17" fillId="2" borderId="0" xfId="0" applyFont="1" applyFill="1" applyAlignment="1" applyProtection="1">
      <alignment horizontal="left" vertical="center" wrapText="1"/>
      <protection locked="0"/>
    </xf>
    <xf numFmtId="0" fontId="9" fillId="2" borderId="0" xfId="0" applyFont="1" applyFill="1" applyAlignment="1" applyProtection="1">
      <alignment horizontal="center" vertical="center" wrapText="1"/>
      <protection locked="0"/>
    </xf>
    <xf numFmtId="0" fontId="34" fillId="2" borderId="26" xfId="0" applyFont="1" applyFill="1" applyBorder="1" applyAlignment="1" applyProtection="1">
      <alignment horizontal="center" vertical="center" wrapText="1"/>
      <protection locked="0"/>
    </xf>
    <xf numFmtId="0" fontId="36" fillId="0" borderId="37" xfId="0" applyFont="1" applyBorder="1" applyAlignment="1" applyProtection="1">
      <alignment horizontal="center" vertical="center" wrapText="1"/>
      <protection locked="0"/>
    </xf>
    <xf numFmtId="0" fontId="33" fillId="11" borderId="38" xfId="0" applyFont="1" applyFill="1" applyBorder="1" applyAlignment="1" applyProtection="1">
      <alignment vertical="center"/>
      <protection locked="0"/>
    </xf>
    <xf numFmtId="0" fontId="33" fillId="11" borderId="27" xfId="0" applyFont="1" applyFill="1" applyBorder="1" applyAlignment="1" applyProtection="1">
      <alignment vertical="center" wrapText="1"/>
      <protection locked="0"/>
    </xf>
    <xf numFmtId="0" fontId="33" fillId="11" borderId="39" xfId="0" applyFont="1" applyFill="1" applyBorder="1" applyAlignment="1" applyProtection="1">
      <alignment vertical="center" wrapText="1"/>
      <protection locked="0"/>
    </xf>
    <xf numFmtId="0" fontId="34" fillId="2" borderId="33" xfId="0" applyFont="1" applyFill="1" applyBorder="1" applyAlignment="1" applyProtection="1">
      <alignment horizontal="center" vertical="center" wrapText="1"/>
      <protection locked="0"/>
    </xf>
    <xf numFmtId="0" fontId="36" fillId="0" borderId="25" xfId="0" applyFont="1" applyBorder="1" applyAlignment="1" applyProtection="1">
      <alignment vertical="center"/>
      <protection locked="0"/>
    </xf>
    <xf numFmtId="0" fontId="36" fillId="0" borderId="24" xfId="0" applyFont="1" applyBorder="1" applyAlignment="1" applyProtection="1">
      <alignment horizontal="center" vertical="center" wrapText="1"/>
      <protection locked="0"/>
    </xf>
    <xf numFmtId="0" fontId="34" fillId="2" borderId="35"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44" xfId="0" applyFont="1" applyBorder="1" applyAlignment="1" applyProtection="1">
      <alignment horizontal="left" vertical="center" wrapText="1"/>
      <protection locked="0"/>
    </xf>
    <xf numFmtId="0" fontId="17" fillId="2" borderId="45" xfId="0" applyFont="1" applyFill="1" applyBorder="1" applyAlignment="1" applyProtection="1">
      <alignment horizontal="left" vertical="center" wrapText="1"/>
      <protection locked="0"/>
    </xf>
    <xf numFmtId="0" fontId="9" fillId="2" borderId="45"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center" wrapText="1"/>
      <protection locked="0"/>
    </xf>
    <xf numFmtId="0" fontId="17" fillId="2" borderId="48" xfId="0" applyFont="1" applyFill="1" applyBorder="1" applyAlignment="1" applyProtection="1">
      <alignment horizontal="left" vertical="center" wrapText="1"/>
      <protection locked="0"/>
    </xf>
    <xf numFmtId="0" fontId="9" fillId="2" borderId="48" xfId="0" applyFont="1" applyFill="1" applyBorder="1" applyAlignment="1" applyProtection="1">
      <alignment horizontal="center" vertical="center" wrapText="1"/>
      <protection locked="0"/>
    </xf>
    <xf numFmtId="0" fontId="8" fillId="2" borderId="0" xfId="0" applyFont="1" applyFill="1" applyAlignment="1" applyProtection="1">
      <alignment horizontal="right" vertical="top"/>
      <protection locked="0"/>
    </xf>
    <xf numFmtId="0" fontId="9" fillId="2" borderId="9" xfId="0" applyFont="1" applyFill="1" applyBorder="1" applyAlignment="1" applyProtection="1">
      <alignment vertical="center" wrapText="1"/>
      <protection locked="0"/>
    </xf>
    <xf numFmtId="0" fontId="33" fillId="11" borderId="38" xfId="0" applyFont="1" applyFill="1" applyBorder="1" applyAlignment="1" applyProtection="1">
      <alignment horizontal="left" vertical="center" wrapText="1"/>
      <protection locked="0"/>
    </xf>
    <xf numFmtId="0" fontId="33" fillId="11" borderId="27" xfId="0" applyFont="1" applyFill="1" applyBorder="1" applyAlignment="1" applyProtection="1">
      <alignment horizontal="left" vertical="center" wrapText="1"/>
      <protection locked="0"/>
    </xf>
    <xf numFmtId="0" fontId="33" fillId="11" borderId="39" xfId="0" applyFont="1" applyFill="1" applyBorder="1" applyAlignment="1" applyProtection="1">
      <alignment horizontal="left" vertical="center" wrapText="1"/>
      <protection locked="0"/>
    </xf>
    <xf numFmtId="0" fontId="9" fillId="2" borderId="2" xfId="0" applyFont="1" applyFill="1" applyBorder="1" applyAlignment="1" applyProtection="1">
      <alignment vertical="center"/>
      <protection locked="0"/>
    </xf>
    <xf numFmtId="0" fontId="9" fillId="2" borderId="45" xfId="0" applyFont="1" applyFill="1" applyBorder="1" applyAlignment="1" applyProtection="1">
      <alignment vertical="center" wrapText="1"/>
      <protection locked="0"/>
    </xf>
    <xf numFmtId="0" fontId="9" fillId="2" borderId="45"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2" borderId="2" xfId="0" applyFont="1" applyFill="1" applyBorder="1" applyAlignment="1" applyProtection="1">
      <alignment vertical="center" wrapText="1"/>
      <protection locked="0"/>
    </xf>
    <xf numFmtId="0" fontId="9" fillId="2" borderId="4" xfId="0" applyFont="1" applyFill="1" applyBorder="1" applyAlignment="1" applyProtection="1">
      <alignment vertical="center" wrapText="1"/>
      <protection locked="0"/>
    </xf>
    <xf numFmtId="0" fontId="33" fillId="11" borderId="42" xfId="0" applyFont="1" applyFill="1" applyBorder="1" applyAlignment="1" applyProtection="1">
      <alignment horizontal="left" vertical="center" wrapText="1"/>
      <protection locked="0"/>
    </xf>
    <xf numFmtId="0" fontId="33" fillId="11" borderId="0" xfId="0" applyFont="1" applyFill="1" applyAlignment="1" applyProtection="1">
      <alignment horizontal="left" vertical="center" wrapText="1"/>
      <protection locked="0"/>
    </xf>
    <xf numFmtId="0" fontId="33" fillId="11" borderId="43" xfId="0" applyFont="1" applyFill="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9" fillId="2" borderId="48" xfId="0" applyFont="1" applyFill="1" applyBorder="1" applyAlignment="1" applyProtection="1">
      <alignment vertical="center" wrapText="1"/>
      <protection locked="0"/>
    </xf>
    <xf numFmtId="0" fontId="9" fillId="2" borderId="48" xfId="0" applyFont="1" applyFill="1" applyBorder="1" applyAlignment="1" applyProtection="1">
      <alignment horizontal="center" vertical="center" wrapText="1"/>
      <protection locked="0"/>
    </xf>
    <xf numFmtId="0" fontId="9" fillId="2" borderId="49"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center" wrapText="1"/>
      <protection locked="0"/>
    </xf>
    <xf numFmtId="0" fontId="39" fillId="9" borderId="0" xfId="2" applyFont="1" applyFill="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1" fillId="5" borderId="0" xfId="0" applyFont="1" applyFill="1" applyAlignment="1" applyProtection="1">
      <alignment horizontal="left" vertical="center" wrapText="1"/>
      <protection locked="0"/>
    </xf>
    <xf numFmtId="0" fontId="4" fillId="4" borderId="0" xfId="0" applyFont="1" applyFill="1" applyAlignment="1" applyProtection="1">
      <alignment horizontal="center" vertical="center"/>
      <protection locked="0"/>
    </xf>
    <xf numFmtId="164" fontId="11" fillId="2" borderId="0" xfId="0" applyNumberFormat="1" applyFont="1" applyFill="1" applyAlignment="1" applyProtection="1">
      <alignment horizontal="left" vertical="top"/>
      <protection locked="0"/>
    </xf>
    <xf numFmtId="0" fontId="12" fillId="0" borderId="0" xfId="0" applyFont="1" applyAlignment="1" applyProtection="1">
      <alignment horizontal="left" vertical="center" wrapText="1"/>
      <protection locked="0"/>
    </xf>
    <xf numFmtId="0" fontId="10" fillId="3" borderId="20"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4"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readingOrder="1"/>
      <protection locked="0"/>
    </xf>
  </cellXfs>
  <cellStyles count="3">
    <cellStyle name="Hyperlink" xfId="2" builtinId="8"/>
    <cellStyle name="Normal" xfId="0" builtinId="0"/>
    <cellStyle name="Normal 37" xfId="1" xr:uid="{00000000-0005-0000-0000-000002000000}"/>
  </cellStyles>
  <dxfs count="3">
    <dxf>
      <fill>
        <patternFill>
          <bgColor theme="4" tint="0.79998168889431442"/>
        </patternFill>
      </fill>
    </dxf>
    <dxf>
      <font>
        <strike val="0"/>
        <color theme="0"/>
      </font>
    </dxf>
    <dxf>
      <font>
        <color rgb="FFFF0000"/>
      </font>
    </dxf>
  </dxfs>
  <tableStyles count="0" defaultTableStyle="TableStyleMedium2" defaultPivotStyle="PivotStyleLight16"/>
  <colors>
    <mruColors>
      <color rgb="FF9BC2E6"/>
      <color rgb="FFB48FFF"/>
      <color rgb="FF99CC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0</xdr:row>
      <xdr:rowOff>99060</xdr:rowOff>
    </xdr:from>
    <xdr:to>
      <xdr:col>6</xdr:col>
      <xdr:colOff>240030</xdr:colOff>
      <xdr:row>0</xdr:row>
      <xdr:rowOff>367793</xdr:rowOff>
    </xdr:to>
    <xdr:pic>
      <xdr:nvPicPr>
        <xdr:cNvPr id="9" name="Picture 8" title="Curtin University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86325" y="99060"/>
          <a:ext cx="1459230"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301625</xdr:colOff>
      <xdr:row>5</xdr:row>
      <xdr:rowOff>28575</xdr:rowOff>
    </xdr:from>
    <xdr:to>
      <xdr:col>14</xdr:col>
      <xdr:colOff>561975</xdr:colOff>
      <xdr:row>21</xdr:row>
      <xdr:rowOff>76200</xdr:rowOff>
    </xdr:to>
    <xdr:sp macro="" textlink="">
      <xdr:nvSpPr>
        <xdr:cNvPr id="6" name="TextBox 5">
          <a:extLst>
            <a:ext uri="{FF2B5EF4-FFF2-40B4-BE49-F238E27FC236}">
              <a16:creationId xmlns:a16="http://schemas.microsoft.com/office/drawing/2014/main" id="{0FA53652-C68E-4876-936C-2695EB139DE6}"/>
            </a:ext>
          </a:extLst>
        </xdr:cNvPr>
        <xdr:cNvSpPr txBox="1"/>
      </xdr:nvSpPr>
      <xdr:spPr>
        <a:xfrm>
          <a:off x="6864350" y="1209675"/>
          <a:ext cx="4841875" cy="3171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Please use this Enrolment Planner to determine the order of study for full-time progression.</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Please note that units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are not available every study period, so it is important to review your enrolments to ensure they are correct. 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level before progressing to the next</a:t>
          </a:r>
          <a:r>
            <a:rPr lang="en-AU" sz="1100" baseline="0">
              <a:solidFill>
                <a:schemeClr val="dk1"/>
              </a:solidFill>
              <a:effectLst/>
              <a:latin typeface="+mn-lt"/>
              <a:ea typeface="+mn-ea"/>
              <a:cs typeface="+mn-cs"/>
            </a:rPr>
            <a:t> level.</a:t>
          </a:r>
          <a:endParaRPr lang="en-AU" sz="1000">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units per study period. </a:t>
          </a:r>
          <a:endParaRPr lang="en-AU" sz="1100" b="1" i="1">
            <a:solidFill>
              <a:schemeClr val="dk1"/>
            </a:solidFill>
            <a:effectLst/>
            <a:latin typeface="+mn-lt"/>
            <a:ea typeface="+mn-ea"/>
            <a:cs typeface="+mn-cs"/>
          </a:endParaRPr>
        </a:p>
        <a:p>
          <a:endParaRPr lang="en-AU" sz="1100" b="0"/>
        </a:p>
        <a:p>
          <a:r>
            <a:rPr lang="en-AU" sz="1100" b="1"/>
            <a:t>Placements</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for more information:</a:t>
          </a:r>
          <a:r>
            <a:rPr lang="en-AU" sz="1100" b="1">
              <a:solidFill>
                <a:schemeClr val="dk1"/>
              </a:solidFill>
              <a:effectLst/>
              <a:latin typeface="+mn-lt"/>
              <a:ea typeface="+mn-ea"/>
              <a:cs typeface="+mn-cs"/>
            </a:rPr>
            <a:t> </a:t>
          </a:r>
          <a:r>
            <a:rPr lang="en-AU" sz="1100" u="sng" baseline="0">
              <a:solidFill>
                <a:schemeClr val="accent1"/>
              </a:solidFill>
              <a:effectLst/>
              <a:latin typeface="+mn-lt"/>
              <a:ea typeface="+mn-ea"/>
              <a:cs typeface="+mn-cs"/>
            </a:rPr>
            <a:t>https://educationoua.curtin.edu.au/become-great-teacher/professional-experience/</a:t>
          </a:r>
          <a:endParaRPr lang="en-AU">
            <a:solidFill>
              <a:srgbClr val="0070C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Elective units</a:t>
          </a:r>
        </a:p>
        <a:p>
          <a:r>
            <a:rPr lang="en-AU">
              <a:effectLst/>
            </a:rPr>
            <a:t>Students in the Bachelor of Education (Early Childhood Education) may choose </a:t>
          </a:r>
          <a:r>
            <a:rPr lang="en-AU" b="1">
              <a:effectLst/>
            </a:rPr>
            <a:t>two</a:t>
          </a:r>
          <a:r>
            <a:rPr lang="en-AU">
              <a:effectLst/>
            </a:rPr>
            <a:t> Elective units from any of those listed in the School of Education Specified Electives List.</a:t>
          </a:r>
        </a:p>
        <a:p>
          <a:endParaRPr lang="en-AU"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ER\DHS\Shared\ED\Teaching%20&amp;%20Learning\Teaching%20Support\Study%20Plan%20Templates\New%20Enrolment%20Planners\Enrolment%20Planner%20PrimaryECE%20OU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es and unitsets"/>
      <sheetName val="ENR Planner"/>
      <sheetName val="OUA Handbook"/>
      <sheetName val="Int Handbook"/>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0"/>
  <sheetViews>
    <sheetView showGridLines="0" tabSelected="1" zoomScaleNormal="100" workbookViewId="0">
      <selection activeCell="F5" sqref="F5:G5"/>
    </sheetView>
  </sheetViews>
  <sheetFormatPr defaultColWidth="9.140625" defaultRowHeight="14.25" x14ac:dyDescent="0.2"/>
  <cols>
    <col min="1" max="1" width="9.85546875" style="65" customWidth="1"/>
    <col min="2" max="2" width="7.5703125" style="65" customWidth="1"/>
    <col min="3" max="3" width="8.42578125" style="65" customWidth="1"/>
    <col min="4" max="4" width="41.7109375" style="65" customWidth="1"/>
    <col min="5" max="5" width="14.85546875" style="65" customWidth="1"/>
    <col min="6" max="6" width="9.140625" style="65" customWidth="1"/>
    <col min="7" max="7" width="6.85546875" style="65" customWidth="1"/>
    <col min="8" max="8" width="13.85546875" style="65" customWidth="1"/>
    <col min="9" max="16384" width="9.140625" style="65"/>
  </cols>
  <sheetData>
    <row r="1" spans="1:54" ht="38.1" customHeight="1" x14ac:dyDescent="0.25">
      <c r="A1" s="170" t="s">
        <v>0</v>
      </c>
      <c r="B1" s="170"/>
      <c r="C1" s="170"/>
      <c r="D1" s="170"/>
      <c r="E1" s="170"/>
      <c r="F1" s="170"/>
      <c r="G1" s="170"/>
      <c r="H1" s="60"/>
      <c r="I1" s="61"/>
      <c r="J1" s="62"/>
      <c r="K1" s="62"/>
      <c r="L1" s="62"/>
      <c r="M1" s="62"/>
      <c r="N1" s="63"/>
      <c r="O1" s="64"/>
    </row>
    <row r="2" spans="1:54" s="68" customFormat="1" ht="15" customHeight="1" x14ac:dyDescent="0.3">
      <c r="A2" s="171" t="s">
        <v>186</v>
      </c>
      <c r="B2" s="171"/>
      <c r="C2" s="171"/>
      <c r="D2" s="171"/>
      <c r="E2" s="171"/>
      <c r="F2" s="171"/>
      <c r="G2" s="171"/>
      <c r="H2" s="66"/>
      <c r="I2" s="67"/>
      <c r="J2" s="67"/>
      <c r="K2" s="67"/>
      <c r="L2" s="67"/>
      <c r="M2" s="67"/>
      <c r="N2" s="66"/>
      <c r="O2" s="66"/>
    </row>
    <row r="3" spans="1:54" s="69" customFormat="1" ht="13.9" customHeight="1" x14ac:dyDescent="0.25">
      <c r="A3" s="19" t="s">
        <v>1</v>
      </c>
      <c r="B3" s="20" t="s">
        <v>185</v>
      </c>
      <c r="C3" s="20"/>
      <c r="D3" s="20"/>
      <c r="E3" s="21"/>
      <c r="F3" s="22" t="str">
        <f>VLOOKUP(F5,SPComm,2,FALSE)</f>
        <v>START</v>
      </c>
      <c r="G3" s="23"/>
      <c r="I3" s="70"/>
      <c r="J3" s="71"/>
      <c r="K3" s="72"/>
      <c r="L3" s="73"/>
      <c r="M3" s="71"/>
      <c r="N3" s="74"/>
      <c r="O3" s="74"/>
    </row>
    <row r="4" spans="1:54" s="69" customFormat="1" ht="13.9" customHeight="1" x14ac:dyDescent="0.25">
      <c r="A4" s="20"/>
      <c r="B4" s="24"/>
      <c r="C4" s="25" t="s">
        <v>94</v>
      </c>
      <c r="D4" s="26" t="s">
        <v>5</v>
      </c>
      <c r="E4" s="27"/>
      <c r="F4" s="28"/>
      <c r="G4" s="28"/>
      <c r="I4" s="71"/>
      <c r="J4" s="71"/>
      <c r="K4" s="72"/>
      <c r="L4" s="71"/>
      <c r="M4" s="71"/>
      <c r="N4" s="74"/>
      <c r="O4" s="74"/>
    </row>
    <row r="5" spans="1:54" s="69" customFormat="1" ht="13.9" customHeight="1" x14ac:dyDescent="0.25">
      <c r="A5" s="20"/>
      <c r="B5" s="24"/>
      <c r="C5" s="25"/>
      <c r="D5" s="29"/>
      <c r="E5" s="139" t="s">
        <v>164</v>
      </c>
      <c r="F5" s="172" t="s">
        <v>98</v>
      </c>
      <c r="G5" s="172"/>
      <c r="I5" s="71"/>
      <c r="J5" s="71"/>
      <c r="K5" s="72"/>
      <c r="L5" s="71"/>
      <c r="M5" s="71"/>
      <c r="N5" s="74"/>
      <c r="O5" s="74"/>
    </row>
    <row r="6" spans="1:54" s="69" customFormat="1" ht="15" customHeight="1" x14ac:dyDescent="0.25">
      <c r="A6" s="77" t="s">
        <v>161</v>
      </c>
      <c r="B6" s="78"/>
      <c r="C6" s="79"/>
      <c r="D6" s="80"/>
      <c r="E6" s="78" t="s">
        <v>169</v>
      </c>
      <c r="F6" s="174" t="s">
        <v>167</v>
      </c>
      <c r="G6" s="175"/>
      <c r="I6" s="71"/>
      <c r="J6" s="71"/>
      <c r="K6" s="72"/>
      <c r="L6" s="71"/>
      <c r="M6" s="71"/>
      <c r="N6" s="74"/>
      <c r="O6" s="74"/>
    </row>
    <row r="7" spans="1:54" s="83" customFormat="1" ht="19.899999999999999" customHeight="1" x14ac:dyDescent="0.15">
      <c r="A7" s="33" t="e">
        <f>HLOOKUP($F$3,UnitCombs,2,FALSE)</f>
        <v>#N/A</v>
      </c>
      <c r="B7" s="34" t="e">
        <f t="shared" ref="B7:B17" si="0">VLOOKUP(A7,Handbook, 2,FALSE)</f>
        <v>#N/A</v>
      </c>
      <c r="C7" s="35" t="e">
        <f t="shared" ref="C7:C17" si="1">VLOOKUP(A7,Handbook, 3,FALSE)</f>
        <v>#N/A</v>
      </c>
      <c r="D7" s="35"/>
      <c r="E7" s="36" t="e">
        <f t="shared" ref="E7:E17" si="2">VLOOKUP(A7,Handbook, 5,FALSE)</f>
        <v>#N/A</v>
      </c>
      <c r="F7" s="166"/>
      <c r="G7" s="167"/>
      <c r="H7" s="81"/>
      <c r="I7" s="82"/>
      <c r="J7" s="173"/>
      <c r="K7" s="173"/>
      <c r="L7" s="173"/>
      <c r="M7" s="173"/>
      <c r="N7" s="173"/>
      <c r="O7" s="173"/>
      <c r="P7" s="173"/>
      <c r="Q7" s="173"/>
      <c r="R7" s="76"/>
    </row>
    <row r="8" spans="1:54" s="83" customFormat="1" ht="19.899999999999999" customHeight="1" x14ac:dyDescent="0.15">
      <c r="A8" s="37" t="e">
        <f>HLOOKUP($F$3,UnitCombs,3,FALSE)</f>
        <v>#N/A</v>
      </c>
      <c r="B8" s="38" t="e">
        <f t="shared" si="0"/>
        <v>#N/A</v>
      </c>
      <c r="C8" s="58" t="e">
        <f t="shared" si="1"/>
        <v>#N/A</v>
      </c>
      <c r="D8" s="56"/>
      <c r="E8" s="39" t="e">
        <f t="shared" si="2"/>
        <v>#N/A</v>
      </c>
      <c r="F8" s="155"/>
      <c r="G8" s="156"/>
      <c r="H8" s="85"/>
      <c r="I8" s="82"/>
      <c r="J8" s="82"/>
      <c r="K8" s="82"/>
      <c r="L8" s="82"/>
      <c r="M8" s="86"/>
      <c r="N8" s="87"/>
      <c r="O8" s="87"/>
      <c r="P8" s="76"/>
      <c r="Q8" s="76"/>
      <c r="R8" s="76"/>
    </row>
    <row r="9" spans="1:54" s="64" customFormat="1" ht="5.25" customHeight="1" x14ac:dyDescent="0.25">
      <c r="A9" s="40"/>
      <c r="B9" s="41"/>
      <c r="C9" s="41"/>
      <c r="D9" s="41"/>
      <c r="E9" s="42"/>
      <c r="F9" s="88"/>
      <c r="G9" s="89"/>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row>
    <row r="10" spans="1:54" s="83" customFormat="1" ht="19.899999999999999" customHeight="1" x14ac:dyDescent="0.15">
      <c r="A10" s="37" t="e">
        <f>HLOOKUP($F$3,UnitCombs,4,FALSE)</f>
        <v>#N/A</v>
      </c>
      <c r="B10" s="38" t="e">
        <f t="shared" si="0"/>
        <v>#N/A</v>
      </c>
      <c r="C10" s="58" t="e">
        <f t="shared" si="1"/>
        <v>#N/A</v>
      </c>
      <c r="D10" s="43"/>
      <c r="E10" s="39" t="e">
        <f t="shared" si="2"/>
        <v>#N/A</v>
      </c>
      <c r="F10" s="166"/>
      <c r="G10" s="167"/>
      <c r="H10" s="85"/>
      <c r="I10" s="82"/>
      <c r="J10" s="82"/>
      <c r="K10" s="82"/>
      <c r="L10" s="82"/>
      <c r="M10" s="86"/>
      <c r="N10" s="87"/>
      <c r="O10" s="87"/>
      <c r="P10" s="76"/>
      <c r="Q10" s="76"/>
      <c r="R10" s="76"/>
    </row>
    <row r="11" spans="1:54" s="83" customFormat="1" ht="19.899999999999999" customHeight="1" x14ac:dyDescent="0.15">
      <c r="A11" s="37" t="e">
        <f>HLOOKUP($F$3,UnitCombs,5,FALSE)</f>
        <v>#N/A</v>
      </c>
      <c r="B11" s="38" t="e">
        <f t="shared" si="0"/>
        <v>#N/A</v>
      </c>
      <c r="C11" s="58" t="e">
        <f t="shared" si="1"/>
        <v>#N/A</v>
      </c>
      <c r="D11" s="56"/>
      <c r="E11" s="39" t="e">
        <f t="shared" si="2"/>
        <v>#N/A</v>
      </c>
      <c r="F11" s="155"/>
      <c r="G11" s="156"/>
      <c r="H11" s="85"/>
      <c r="I11" s="82"/>
      <c r="J11" s="82"/>
      <c r="K11" s="82"/>
      <c r="L11" s="82"/>
      <c r="M11" s="86"/>
      <c r="N11" s="87"/>
      <c r="O11" s="87"/>
      <c r="P11" s="76"/>
      <c r="Q11" s="76"/>
      <c r="R11" s="76"/>
    </row>
    <row r="12" spans="1:54" s="64" customFormat="1" ht="5.25" customHeight="1" x14ac:dyDescent="0.25">
      <c r="A12" s="40"/>
      <c r="B12" s="41"/>
      <c r="C12" s="41"/>
      <c r="D12" s="41"/>
      <c r="E12" s="42"/>
      <c r="F12" s="88"/>
      <c r="G12" s="89"/>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row>
    <row r="13" spans="1:54" s="83" customFormat="1" ht="19.899999999999999" customHeight="1" x14ac:dyDescent="0.15">
      <c r="A13" s="37" t="e">
        <f>HLOOKUP($F$3,UnitCombs,6,FALSE)</f>
        <v>#N/A</v>
      </c>
      <c r="B13" s="38" t="e">
        <f t="shared" si="0"/>
        <v>#N/A</v>
      </c>
      <c r="C13" s="58" t="e">
        <f t="shared" si="1"/>
        <v>#N/A</v>
      </c>
      <c r="D13" s="44"/>
      <c r="E13" s="39" t="e">
        <f t="shared" si="2"/>
        <v>#N/A</v>
      </c>
      <c r="F13" s="166"/>
      <c r="G13" s="167"/>
      <c r="H13" s="85"/>
      <c r="I13" s="82"/>
      <c r="J13" s="82"/>
      <c r="K13" s="82"/>
      <c r="L13" s="82"/>
      <c r="M13" s="86"/>
      <c r="N13" s="87"/>
      <c r="O13" s="87"/>
      <c r="P13" s="76"/>
      <c r="Q13" s="76"/>
      <c r="R13" s="76"/>
    </row>
    <row r="14" spans="1:54" s="92" customFormat="1" ht="19.899999999999999" customHeight="1" x14ac:dyDescent="0.15">
      <c r="A14" s="37" t="e">
        <f>HLOOKUP($F$3,UnitCombs,7,FALSE)</f>
        <v>#N/A</v>
      </c>
      <c r="B14" s="38" t="e">
        <f t="shared" si="0"/>
        <v>#N/A</v>
      </c>
      <c r="C14" s="58" t="e">
        <f t="shared" si="1"/>
        <v>#N/A</v>
      </c>
      <c r="D14" s="35"/>
      <c r="E14" s="39" t="e">
        <f t="shared" si="2"/>
        <v>#N/A</v>
      </c>
      <c r="F14" s="155"/>
      <c r="G14" s="156"/>
      <c r="H14" s="85"/>
      <c r="I14" s="82"/>
      <c r="J14" s="82"/>
      <c r="K14" s="82"/>
      <c r="L14" s="82"/>
      <c r="M14" s="82"/>
      <c r="N14" s="91"/>
      <c r="O14" s="91"/>
      <c r="P14" s="75"/>
      <c r="Q14" s="75"/>
      <c r="R14" s="75"/>
    </row>
    <row r="15" spans="1:54" s="64" customFormat="1" ht="5.25" customHeight="1" x14ac:dyDescent="0.25">
      <c r="A15" s="40"/>
      <c r="B15" s="41"/>
      <c r="C15" s="41"/>
      <c r="D15" s="41"/>
      <c r="E15" s="42"/>
      <c r="F15" s="88"/>
      <c r="G15" s="89"/>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row>
    <row r="16" spans="1:54" s="92" customFormat="1" ht="19.899999999999999" customHeight="1" x14ac:dyDescent="0.15">
      <c r="A16" s="37" t="e">
        <f>HLOOKUP($F$3,UnitCombs,8,FALSE)</f>
        <v>#N/A</v>
      </c>
      <c r="B16" s="38" t="e">
        <f t="shared" si="0"/>
        <v>#N/A</v>
      </c>
      <c r="C16" s="58" t="e">
        <f t="shared" si="1"/>
        <v>#N/A</v>
      </c>
      <c r="D16" s="56"/>
      <c r="E16" s="39" t="e">
        <f t="shared" si="2"/>
        <v>#N/A</v>
      </c>
      <c r="F16" s="166"/>
      <c r="G16" s="167"/>
      <c r="H16" s="85"/>
      <c r="I16" s="82"/>
      <c r="J16" s="82"/>
      <c r="K16" s="82"/>
      <c r="L16" s="82"/>
      <c r="M16" s="82"/>
      <c r="N16" s="91"/>
      <c r="O16" s="91"/>
      <c r="P16" s="75"/>
      <c r="Q16" s="75"/>
      <c r="R16" s="75"/>
    </row>
    <row r="17" spans="1:54" s="92" customFormat="1" ht="19.899999999999999" customHeight="1" x14ac:dyDescent="0.15">
      <c r="A17" s="37" t="e">
        <f>HLOOKUP($F$3,UnitCombs,9,FALSE)</f>
        <v>#N/A</v>
      </c>
      <c r="B17" s="38" t="e">
        <f t="shared" si="0"/>
        <v>#N/A</v>
      </c>
      <c r="C17" s="58" t="e">
        <f t="shared" si="1"/>
        <v>#N/A</v>
      </c>
      <c r="D17" s="45"/>
      <c r="E17" s="39" t="e">
        <f t="shared" si="2"/>
        <v>#N/A</v>
      </c>
      <c r="F17" s="155"/>
      <c r="G17" s="156"/>
      <c r="H17" s="85"/>
      <c r="I17" s="82"/>
      <c r="J17" s="82"/>
      <c r="K17" s="82"/>
      <c r="L17" s="82"/>
      <c r="M17" s="82"/>
      <c r="N17" s="91"/>
      <c r="O17" s="91"/>
      <c r="P17" s="75"/>
      <c r="Q17" s="75"/>
      <c r="R17" s="75"/>
    </row>
    <row r="18" spans="1:54" s="92" customFormat="1" ht="15" customHeight="1" x14ac:dyDescent="0.15">
      <c r="A18" s="30" t="s">
        <v>41</v>
      </c>
      <c r="B18" s="57"/>
      <c r="C18" s="31"/>
      <c r="D18" s="32"/>
      <c r="E18" s="57" t="s">
        <v>169</v>
      </c>
      <c r="F18" s="157" t="s">
        <v>167</v>
      </c>
      <c r="G18" s="158"/>
      <c r="H18" s="85"/>
      <c r="I18" s="82"/>
      <c r="J18" s="82"/>
      <c r="K18" s="82"/>
      <c r="L18" s="82"/>
      <c r="M18" s="82"/>
      <c r="N18" s="91"/>
      <c r="O18" s="91"/>
      <c r="P18" s="75"/>
      <c r="Q18" s="75"/>
      <c r="R18" s="75"/>
    </row>
    <row r="19" spans="1:54" s="83" customFormat="1" ht="19.899999999999999" customHeight="1" x14ac:dyDescent="0.15">
      <c r="A19" s="33" t="e">
        <f>HLOOKUP($F$3,UnitCombs,10,FALSE)</f>
        <v>#N/A</v>
      </c>
      <c r="B19" s="34" t="e">
        <f t="shared" ref="B19:B29" si="3">VLOOKUP(A19,Handbook, 2,FALSE)</f>
        <v>#N/A</v>
      </c>
      <c r="C19" s="35" t="e">
        <f t="shared" ref="C19:C29" si="4">VLOOKUP(A19,Handbook, 3,FALSE)</f>
        <v>#N/A</v>
      </c>
      <c r="D19" s="46"/>
      <c r="E19" s="36" t="e">
        <f t="shared" ref="E19:E29" si="5">VLOOKUP(A19,Handbook, 5,FALSE)</f>
        <v>#N/A</v>
      </c>
      <c r="F19" s="166"/>
      <c r="G19" s="167"/>
      <c r="H19" s="85"/>
      <c r="I19" s="82"/>
      <c r="J19" s="82"/>
      <c r="K19" s="82"/>
      <c r="L19" s="82"/>
      <c r="M19" s="93"/>
      <c r="N19" s="94"/>
      <c r="O19" s="94"/>
      <c r="P19" s="76"/>
      <c r="Q19" s="76"/>
      <c r="R19" s="76"/>
    </row>
    <row r="20" spans="1:54" s="83" customFormat="1" ht="19.899999999999999" customHeight="1" x14ac:dyDescent="0.15">
      <c r="A20" s="33" t="e">
        <f>HLOOKUP($F$3,UnitCombs,11,FALSE)</f>
        <v>#N/A</v>
      </c>
      <c r="B20" s="38" t="e">
        <f t="shared" si="3"/>
        <v>#N/A</v>
      </c>
      <c r="C20" s="58" t="e">
        <f t="shared" si="4"/>
        <v>#N/A</v>
      </c>
      <c r="D20" s="43"/>
      <c r="E20" s="39" t="e">
        <f t="shared" si="5"/>
        <v>#N/A</v>
      </c>
      <c r="F20" s="155"/>
      <c r="G20" s="156"/>
      <c r="H20" s="85"/>
      <c r="I20" s="82"/>
      <c r="J20" s="82"/>
      <c r="K20" s="82"/>
      <c r="L20" s="82"/>
      <c r="M20" s="93"/>
      <c r="N20" s="94"/>
      <c r="O20" s="94"/>
      <c r="P20" s="76"/>
      <c r="Q20" s="76"/>
      <c r="R20" s="76"/>
    </row>
    <row r="21" spans="1:54" s="64" customFormat="1" ht="5.25" customHeight="1" x14ac:dyDescent="0.25">
      <c r="A21" s="40"/>
      <c r="B21" s="41"/>
      <c r="C21" s="41"/>
      <c r="D21" s="41"/>
      <c r="E21" s="42"/>
      <c r="F21" s="88"/>
      <c r="G21" s="89"/>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row>
    <row r="22" spans="1:54" s="83" customFormat="1" ht="19.899999999999999" customHeight="1" x14ac:dyDescent="0.15">
      <c r="A22" s="33" t="e">
        <f>HLOOKUP($F$3,UnitCombs,12,FALSE)</f>
        <v>#N/A</v>
      </c>
      <c r="B22" s="38" t="e">
        <f t="shared" si="3"/>
        <v>#N/A</v>
      </c>
      <c r="C22" s="58" t="e">
        <f t="shared" si="4"/>
        <v>#N/A</v>
      </c>
      <c r="D22" s="43"/>
      <c r="E22" s="39" t="e">
        <f t="shared" si="5"/>
        <v>#N/A</v>
      </c>
      <c r="F22" s="166"/>
      <c r="G22" s="167"/>
      <c r="H22" s="85"/>
      <c r="I22" s="82"/>
      <c r="J22" s="82"/>
      <c r="K22" s="82"/>
      <c r="L22" s="82"/>
      <c r="M22" s="93"/>
      <c r="N22" s="94"/>
      <c r="O22" s="94"/>
      <c r="P22" s="76"/>
      <c r="Q22" s="76"/>
      <c r="R22" s="76"/>
    </row>
    <row r="23" spans="1:54" s="83" customFormat="1" ht="19.899999999999999" customHeight="1" x14ac:dyDescent="0.15">
      <c r="A23" s="33" t="e">
        <f>HLOOKUP($F$3,UnitCombs,13,FALSE)</f>
        <v>#N/A</v>
      </c>
      <c r="B23" s="38" t="e">
        <f t="shared" si="3"/>
        <v>#N/A</v>
      </c>
      <c r="C23" s="58" t="e">
        <f t="shared" si="4"/>
        <v>#N/A</v>
      </c>
      <c r="D23" s="46"/>
      <c r="E23" s="39" t="e">
        <f t="shared" si="5"/>
        <v>#N/A</v>
      </c>
      <c r="F23" s="155"/>
      <c r="G23" s="156"/>
      <c r="H23" s="85"/>
      <c r="I23" s="95"/>
      <c r="J23" s="95"/>
      <c r="K23" s="95"/>
      <c r="L23" s="95"/>
      <c r="M23" s="86"/>
      <c r="N23" s="87"/>
      <c r="O23" s="87"/>
      <c r="P23" s="76"/>
      <c r="Q23" s="76"/>
      <c r="R23" s="76"/>
    </row>
    <row r="24" spans="1:54" s="64" customFormat="1" ht="5.25" customHeight="1" x14ac:dyDescent="0.25">
      <c r="A24" s="40"/>
      <c r="B24" s="41"/>
      <c r="C24" s="41"/>
      <c r="D24" s="41"/>
      <c r="E24" s="42"/>
      <c r="F24" s="88"/>
      <c r="G24" s="89"/>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row>
    <row r="25" spans="1:54" s="83" customFormat="1" ht="19.899999999999999" customHeight="1" x14ac:dyDescent="0.15">
      <c r="A25" s="33" t="e">
        <f>HLOOKUP($F$3,UnitCombs,14,FALSE)</f>
        <v>#N/A</v>
      </c>
      <c r="B25" s="38" t="e">
        <f t="shared" si="3"/>
        <v>#N/A</v>
      </c>
      <c r="C25" s="58" t="e">
        <f t="shared" si="4"/>
        <v>#N/A</v>
      </c>
      <c r="D25" s="43"/>
      <c r="E25" s="39" t="e">
        <f t="shared" si="5"/>
        <v>#N/A</v>
      </c>
      <c r="F25" s="166"/>
      <c r="G25" s="167"/>
      <c r="H25" s="85"/>
      <c r="I25" s="95"/>
      <c r="J25" s="95"/>
      <c r="K25" s="95"/>
      <c r="L25" s="95"/>
      <c r="M25" s="86"/>
      <c r="N25" s="87"/>
      <c r="O25" s="87"/>
      <c r="P25" s="76"/>
      <c r="Q25" s="76"/>
      <c r="R25" s="76"/>
    </row>
    <row r="26" spans="1:54" s="92" customFormat="1" ht="19.899999999999999" customHeight="1" x14ac:dyDescent="0.15">
      <c r="A26" s="33" t="e">
        <f>HLOOKUP($F$3,UnitCombs,15,FALSE)</f>
        <v>#N/A</v>
      </c>
      <c r="B26" s="38" t="e">
        <f t="shared" si="3"/>
        <v>#N/A</v>
      </c>
      <c r="C26" s="58" t="e">
        <f t="shared" si="4"/>
        <v>#N/A</v>
      </c>
      <c r="D26" s="43"/>
      <c r="E26" s="39" t="e">
        <f t="shared" si="5"/>
        <v>#N/A</v>
      </c>
      <c r="F26" s="54"/>
      <c r="G26" s="55"/>
      <c r="H26" s="85"/>
      <c r="I26" s="82"/>
      <c r="J26" s="82"/>
      <c r="K26" s="82"/>
      <c r="L26" s="82"/>
      <c r="M26" s="82"/>
      <c r="N26" s="91"/>
      <c r="O26" s="91"/>
      <c r="P26" s="75"/>
      <c r="Q26" s="75"/>
      <c r="R26" s="75"/>
    </row>
    <row r="27" spans="1:54" s="64" customFormat="1" ht="5.25" customHeight="1" x14ac:dyDescent="0.25">
      <c r="A27" s="40"/>
      <c r="B27" s="41"/>
      <c r="C27" s="41"/>
      <c r="D27" s="41"/>
      <c r="E27" s="42"/>
      <c r="F27" s="88"/>
      <c r="G27" s="89"/>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row>
    <row r="28" spans="1:54" s="92" customFormat="1" ht="19.899999999999999" customHeight="1" x14ac:dyDescent="0.15">
      <c r="A28" s="33" t="e">
        <f>HLOOKUP($F$3,UnitCombs,16,FALSE)</f>
        <v>#N/A</v>
      </c>
      <c r="B28" s="38" t="e">
        <f t="shared" si="3"/>
        <v>#N/A</v>
      </c>
      <c r="C28" s="58" t="e">
        <f t="shared" si="4"/>
        <v>#N/A</v>
      </c>
      <c r="D28" s="44"/>
      <c r="E28" s="39" t="e">
        <f t="shared" si="5"/>
        <v>#N/A</v>
      </c>
      <c r="F28" s="166"/>
      <c r="G28" s="167"/>
      <c r="H28" s="81"/>
      <c r="I28" s="82"/>
      <c r="J28" s="82"/>
      <c r="K28" s="82"/>
      <c r="L28" s="82"/>
      <c r="M28" s="82"/>
      <c r="N28" s="91"/>
      <c r="O28" s="91"/>
      <c r="P28" s="75"/>
      <c r="Q28" s="75"/>
      <c r="R28" s="75"/>
    </row>
    <row r="29" spans="1:54" s="92" customFormat="1" ht="19.899999999999999" customHeight="1" x14ac:dyDescent="0.15">
      <c r="A29" s="47" t="e">
        <f>HLOOKUP($F$3,UnitCombs,17,FALSE)</f>
        <v>#N/A</v>
      </c>
      <c r="B29" s="48" t="e">
        <f t="shared" si="3"/>
        <v>#N/A</v>
      </c>
      <c r="C29" s="45" t="e">
        <f t="shared" si="4"/>
        <v>#N/A</v>
      </c>
      <c r="D29" s="49"/>
      <c r="E29" s="50" t="e">
        <f t="shared" si="5"/>
        <v>#N/A</v>
      </c>
      <c r="F29" s="155"/>
      <c r="G29" s="156"/>
      <c r="H29" s="81"/>
      <c r="I29" s="82"/>
      <c r="J29" s="82"/>
      <c r="K29" s="82"/>
      <c r="L29" s="82"/>
      <c r="M29" s="82"/>
      <c r="N29" s="91"/>
      <c r="O29" s="91"/>
      <c r="P29" s="75"/>
      <c r="Q29" s="75"/>
      <c r="R29" s="75"/>
    </row>
    <row r="30" spans="1:54" s="92" customFormat="1" ht="15" customHeight="1" x14ac:dyDescent="0.15">
      <c r="A30" s="30" t="s">
        <v>42</v>
      </c>
      <c r="B30" s="57"/>
      <c r="C30" s="31"/>
      <c r="D30" s="32"/>
      <c r="E30" s="57" t="s">
        <v>169</v>
      </c>
      <c r="F30" s="157" t="s">
        <v>167</v>
      </c>
      <c r="G30" s="158"/>
      <c r="H30" s="85"/>
      <c r="I30" s="82"/>
      <c r="J30" s="82"/>
      <c r="K30" s="82"/>
      <c r="L30" s="82"/>
      <c r="M30" s="82"/>
      <c r="N30" s="91"/>
      <c r="O30" s="91"/>
      <c r="P30" s="75"/>
      <c r="Q30" s="75"/>
      <c r="R30" s="75"/>
    </row>
    <row r="31" spans="1:54" s="83" customFormat="1" ht="19.899999999999999" customHeight="1" x14ac:dyDescent="0.15">
      <c r="A31" s="51" t="e">
        <f>HLOOKUP($F$3,UnitCombs,18,FALSE)</f>
        <v>#N/A</v>
      </c>
      <c r="B31" s="34" t="e">
        <f t="shared" ref="B31:B41" si="6">VLOOKUP(A31,Handbook, 2,FALSE)</f>
        <v>#N/A</v>
      </c>
      <c r="C31" s="35" t="e">
        <f t="shared" ref="C31:C41" si="7">VLOOKUP(A31,Handbook, 3,FALSE)</f>
        <v>#N/A</v>
      </c>
      <c r="D31" s="46"/>
      <c r="E31" s="36" t="e">
        <f t="shared" ref="E31:E41" si="8">VLOOKUP(A31,Handbook, 5,FALSE)</f>
        <v>#N/A</v>
      </c>
      <c r="F31" s="166"/>
      <c r="G31" s="167"/>
      <c r="H31" s="81"/>
      <c r="I31" s="82"/>
      <c r="J31" s="82"/>
      <c r="K31" s="82"/>
      <c r="L31" s="82"/>
      <c r="M31" s="93"/>
      <c r="N31" s="94"/>
      <c r="O31" s="94"/>
      <c r="P31" s="76"/>
      <c r="Q31" s="76"/>
      <c r="R31" s="76"/>
    </row>
    <row r="32" spans="1:54" s="83" customFormat="1" ht="19.899999999999999" customHeight="1" x14ac:dyDescent="0.15">
      <c r="A32" s="52" t="e">
        <f>HLOOKUP($F$3,UnitCombs,19,FALSE)</f>
        <v>#N/A</v>
      </c>
      <c r="B32" s="38" t="e">
        <f t="shared" si="6"/>
        <v>#N/A</v>
      </c>
      <c r="C32" s="58" t="e">
        <f t="shared" si="7"/>
        <v>#N/A</v>
      </c>
      <c r="D32" s="43"/>
      <c r="E32" s="39" t="e">
        <f t="shared" si="8"/>
        <v>#N/A</v>
      </c>
      <c r="F32" s="155"/>
      <c r="G32" s="156"/>
      <c r="H32" s="81"/>
      <c r="I32" s="82"/>
      <c r="J32" s="82"/>
      <c r="K32" s="82"/>
      <c r="L32" s="82"/>
      <c r="M32" s="93"/>
      <c r="N32" s="94"/>
      <c r="O32" s="94"/>
      <c r="P32" s="76"/>
      <c r="Q32" s="76"/>
      <c r="R32" s="76"/>
    </row>
    <row r="33" spans="1:54" s="64" customFormat="1" ht="5.25" customHeight="1" x14ac:dyDescent="0.25">
      <c r="A33" s="40"/>
      <c r="B33" s="41"/>
      <c r="C33" s="41"/>
      <c r="D33" s="41"/>
      <c r="E33" s="42"/>
      <c r="F33" s="88"/>
      <c r="G33" s="89"/>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row>
    <row r="34" spans="1:54" s="83" customFormat="1" ht="19.899999999999999" customHeight="1" x14ac:dyDescent="0.15">
      <c r="A34" s="52" t="e">
        <f>HLOOKUP($F$3,UnitCombs,20,FALSE)</f>
        <v>#N/A</v>
      </c>
      <c r="B34" s="38" t="e">
        <f t="shared" si="6"/>
        <v>#N/A</v>
      </c>
      <c r="C34" s="58" t="e">
        <f t="shared" si="7"/>
        <v>#N/A</v>
      </c>
      <c r="D34" s="43"/>
      <c r="E34" s="39" t="e">
        <f t="shared" si="8"/>
        <v>#N/A</v>
      </c>
      <c r="F34" s="166"/>
      <c r="G34" s="167"/>
      <c r="H34" s="81"/>
      <c r="I34" s="82"/>
      <c r="J34" s="82"/>
      <c r="K34" s="82"/>
      <c r="L34" s="82"/>
      <c r="M34" s="93"/>
      <c r="N34" s="94"/>
      <c r="O34" s="94"/>
      <c r="P34" s="76"/>
      <c r="Q34" s="76"/>
      <c r="R34" s="76"/>
    </row>
    <row r="35" spans="1:54" s="83" customFormat="1" ht="19.899999999999999" customHeight="1" x14ac:dyDescent="0.15">
      <c r="A35" s="52" t="e">
        <f>HLOOKUP($F$3,UnitCombs,21,FALSE)</f>
        <v>#N/A</v>
      </c>
      <c r="B35" s="38" t="e">
        <f t="shared" si="6"/>
        <v>#N/A</v>
      </c>
      <c r="C35" s="58" t="e">
        <f t="shared" si="7"/>
        <v>#N/A</v>
      </c>
      <c r="D35" s="43"/>
      <c r="E35" s="39" t="e">
        <f t="shared" si="8"/>
        <v>#N/A</v>
      </c>
      <c r="F35" s="155"/>
      <c r="G35" s="156"/>
      <c r="H35" s="81"/>
      <c r="I35" s="82"/>
      <c r="J35" s="82"/>
      <c r="K35" s="82"/>
      <c r="L35" s="82"/>
      <c r="M35" s="93"/>
      <c r="N35" s="94"/>
      <c r="O35" s="94"/>
      <c r="P35" s="76"/>
      <c r="Q35" s="76"/>
      <c r="R35" s="76"/>
    </row>
    <row r="36" spans="1:54" s="64" customFormat="1" ht="5.25" customHeight="1" x14ac:dyDescent="0.25">
      <c r="A36" s="40"/>
      <c r="B36" s="41"/>
      <c r="C36" s="41"/>
      <c r="D36" s="41"/>
      <c r="E36" s="42"/>
      <c r="F36" s="88"/>
      <c r="G36" s="89"/>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row>
    <row r="37" spans="1:54" s="92" customFormat="1" ht="19.899999999999999" customHeight="1" x14ac:dyDescent="0.15">
      <c r="A37" s="52" t="e">
        <f>HLOOKUP($F$3,UnitCombs,22,FALSE)</f>
        <v>#N/A</v>
      </c>
      <c r="B37" s="38" t="e">
        <f t="shared" si="6"/>
        <v>#N/A</v>
      </c>
      <c r="C37" s="58" t="e">
        <f t="shared" si="7"/>
        <v>#N/A</v>
      </c>
      <c r="D37" s="43"/>
      <c r="E37" s="39" t="e">
        <f t="shared" si="8"/>
        <v>#N/A</v>
      </c>
      <c r="F37" s="166"/>
      <c r="G37" s="167"/>
      <c r="H37" s="81"/>
      <c r="I37" s="82"/>
      <c r="J37" s="82"/>
      <c r="K37" s="82"/>
      <c r="L37" s="82"/>
      <c r="M37" s="82"/>
      <c r="N37" s="91"/>
      <c r="O37" s="91"/>
      <c r="P37" s="75"/>
      <c r="Q37" s="75"/>
      <c r="R37" s="75"/>
    </row>
    <row r="38" spans="1:54" s="92" customFormat="1" ht="19.899999999999999" customHeight="1" x14ac:dyDescent="0.15">
      <c r="A38" s="52" t="e">
        <f>HLOOKUP($F$3,UnitCombs,23,FALSE)</f>
        <v>#N/A</v>
      </c>
      <c r="B38" s="38" t="e">
        <f t="shared" si="6"/>
        <v>#N/A</v>
      </c>
      <c r="C38" s="58" t="e">
        <f t="shared" si="7"/>
        <v>#N/A</v>
      </c>
      <c r="D38" s="53"/>
      <c r="E38" s="39" t="e">
        <f t="shared" si="8"/>
        <v>#N/A</v>
      </c>
      <c r="F38" s="155"/>
      <c r="G38" s="156"/>
      <c r="H38" s="81"/>
      <c r="I38" s="82"/>
      <c r="J38" s="82"/>
      <c r="K38" s="82"/>
      <c r="L38" s="82"/>
      <c r="M38" s="82"/>
      <c r="N38" s="91"/>
      <c r="O38" s="91"/>
      <c r="P38" s="75"/>
      <c r="Q38" s="75"/>
      <c r="R38" s="75"/>
    </row>
    <row r="39" spans="1:54" s="64" customFormat="1" ht="5.25" customHeight="1" x14ac:dyDescent="0.25">
      <c r="A39" s="40"/>
      <c r="B39" s="41"/>
      <c r="C39" s="41"/>
      <c r="D39" s="41"/>
      <c r="E39" s="42"/>
      <c r="F39" s="88"/>
      <c r="G39" s="89"/>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row>
    <row r="40" spans="1:54" s="92" customFormat="1" ht="19.899999999999999" customHeight="1" x14ac:dyDescent="0.15">
      <c r="A40" s="52" t="e">
        <f>HLOOKUP($F$3,UnitCombs,24,FALSE)</f>
        <v>#N/A</v>
      </c>
      <c r="B40" s="38" t="e">
        <f t="shared" si="6"/>
        <v>#N/A</v>
      </c>
      <c r="C40" s="58" t="e">
        <f t="shared" si="7"/>
        <v>#N/A</v>
      </c>
      <c r="D40" s="43"/>
      <c r="E40" s="39" t="e">
        <f t="shared" si="8"/>
        <v>#N/A</v>
      </c>
      <c r="F40" s="166"/>
      <c r="G40" s="167"/>
      <c r="H40" s="81"/>
      <c r="I40" s="82"/>
      <c r="J40" s="82"/>
      <c r="K40" s="82"/>
      <c r="L40" s="82"/>
      <c r="M40" s="82"/>
      <c r="N40" s="91"/>
      <c r="O40" s="91"/>
      <c r="P40" s="75"/>
      <c r="Q40" s="75"/>
      <c r="R40" s="75"/>
    </row>
    <row r="41" spans="1:54" s="92" customFormat="1" ht="19.899999999999999" customHeight="1" x14ac:dyDescent="0.15">
      <c r="A41" s="52" t="e">
        <f>HLOOKUP($F$3,UnitCombs,25,FALSE)</f>
        <v>#N/A</v>
      </c>
      <c r="B41" s="38" t="e">
        <f t="shared" si="6"/>
        <v>#N/A</v>
      </c>
      <c r="C41" s="58" t="e">
        <f t="shared" si="7"/>
        <v>#N/A</v>
      </c>
      <c r="D41" s="43"/>
      <c r="E41" s="39" t="e">
        <f t="shared" si="8"/>
        <v>#N/A</v>
      </c>
      <c r="F41" s="155"/>
      <c r="G41" s="156"/>
      <c r="H41" s="81"/>
    </row>
    <row r="42" spans="1:54" s="92" customFormat="1" ht="15" customHeight="1" x14ac:dyDescent="0.15">
      <c r="A42" s="30" t="s">
        <v>43</v>
      </c>
      <c r="B42" s="57"/>
      <c r="C42" s="31"/>
      <c r="D42" s="32"/>
      <c r="E42" s="57" t="s">
        <v>169</v>
      </c>
      <c r="F42" s="157" t="s">
        <v>167</v>
      </c>
      <c r="G42" s="158" t="s">
        <v>9</v>
      </c>
      <c r="H42" s="85"/>
      <c r="I42" s="82"/>
      <c r="J42" s="82"/>
      <c r="K42" s="82"/>
      <c r="L42" s="82"/>
      <c r="M42" s="82"/>
      <c r="N42" s="91"/>
      <c r="O42" s="91"/>
      <c r="P42" s="75"/>
      <c r="Q42" s="75"/>
      <c r="R42" s="75"/>
    </row>
    <row r="43" spans="1:54" s="83" customFormat="1" ht="19.899999999999999" customHeight="1" x14ac:dyDescent="0.15">
      <c r="A43" s="51" t="e">
        <f>HLOOKUP($F$3,UnitCombs,26,FALSE)</f>
        <v>#N/A</v>
      </c>
      <c r="B43" s="34" t="e">
        <f>VLOOKUP(A43,Handbook, 2,FALSE)</f>
        <v>#N/A</v>
      </c>
      <c r="C43" s="35" t="e">
        <f>VLOOKUP(A43,Handbook, 3,FALSE)</f>
        <v>#N/A</v>
      </c>
      <c r="D43" s="46"/>
      <c r="E43" s="36" t="e">
        <f>VLOOKUP(A43,Handbook, 5,FALSE)</f>
        <v>#N/A</v>
      </c>
      <c r="F43" s="164"/>
      <c r="G43" s="165"/>
      <c r="H43" s="81"/>
    </row>
    <row r="44" spans="1:54" s="83" customFormat="1" ht="19.899999999999999" customHeight="1" x14ac:dyDescent="0.15">
      <c r="A44" s="52" t="e">
        <f>HLOOKUP($F$3,UnitCombs,27,FALSE)</f>
        <v>#N/A</v>
      </c>
      <c r="B44" s="38" t="e">
        <f>VLOOKUP(A44,Handbook, 2,FALSE)</f>
        <v>#N/A</v>
      </c>
      <c r="C44" s="58" t="e">
        <f>VLOOKUP(A44,Handbook, 3,FALSE)</f>
        <v>#N/A</v>
      </c>
      <c r="D44" s="43"/>
      <c r="E44" s="39" t="e">
        <f>VLOOKUP(A44,Handbook, 5,FALSE)</f>
        <v>#N/A</v>
      </c>
      <c r="F44" s="155"/>
      <c r="G44" s="156"/>
      <c r="H44" s="81"/>
    </row>
    <row r="45" spans="1:54" s="64" customFormat="1" ht="5.25" customHeight="1" x14ac:dyDescent="0.25">
      <c r="A45" s="40"/>
      <c r="B45" s="41"/>
      <c r="C45" s="41"/>
      <c r="D45" s="41"/>
      <c r="E45" s="42"/>
      <c r="F45" s="88"/>
      <c r="G45" s="89"/>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row>
    <row r="46" spans="1:54" s="83" customFormat="1" ht="19.899999999999999" customHeight="1" x14ac:dyDescent="0.15">
      <c r="A46" s="52" t="e">
        <f>HLOOKUP($F$3,UnitCombs,28,FALSE)</f>
        <v>#N/A</v>
      </c>
      <c r="B46" s="38" t="e">
        <f>VLOOKUP(A46,Handbook, 2,FALSE)</f>
        <v>#N/A</v>
      </c>
      <c r="C46" s="58" t="e">
        <f>VLOOKUP(A46,Handbook, 3,FALSE)</f>
        <v>#N/A</v>
      </c>
      <c r="D46" s="43"/>
      <c r="E46" s="39" t="e">
        <f>VLOOKUP(A46,Handbook, 5,FALSE)</f>
        <v>#N/A</v>
      </c>
      <c r="F46" s="166"/>
      <c r="G46" s="167"/>
      <c r="H46" s="81"/>
    </row>
    <row r="47" spans="1:54" s="83" customFormat="1" ht="19.899999999999999" customHeight="1" x14ac:dyDescent="0.15">
      <c r="A47" s="52" t="e">
        <f>HLOOKUP($F$3,UnitCombs,29,FALSE)</f>
        <v>#N/A</v>
      </c>
      <c r="B47" s="38" t="e">
        <f>VLOOKUP(A47,Handbook, 2,FALSE)</f>
        <v>#N/A</v>
      </c>
      <c r="C47" s="58" t="e">
        <f>VLOOKUP(A47,Handbook, 3,FALSE)</f>
        <v>#N/A</v>
      </c>
      <c r="D47" s="53"/>
      <c r="E47" s="39" t="e">
        <f>VLOOKUP(A47,Handbook, 5,FALSE)</f>
        <v>#N/A</v>
      </c>
      <c r="F47" s="155"/>
      <c r="G47" s="156"/>
      <c r="H47" s="81"/>
    </row>
    <row r="48" spans="1:54" s="64" customFormat="1" ht="5.25" customHeight="1" x14ac:dyDescent="0.25">
      <c r="A48" s="40"/>
      <c r="B48" s="41"/>
      <c r="C48" s="41"/>
      <c r="D48" s="41"/>
      <c r="E48" s="42"/>
      <c r="F48" s="88"/>
      <c r="G48" s="89"/>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row>
    <row r="49" spans="1:54" s="92" customFormat="1" ht="19.899999999999999" customHeight="1" x14ac:dyDescent="0.15">
      <c r="A49" s="52" t="e">
        <f>HLOOKUP($F$3,UnitCombs,30,FALSE)</f>
        <v>#N/A</v>
      </c>
      <c r="B49" s="38" t="e">
        <f>VLOOKUP(A49,Handbook, 2,FALSE)</f>
        <v>#N/A</v>
      </c>
      <c r="C49" s="58" t="e">
        <f>VLOOKUP(A49,Handbook, 3,FALSE)</f>
        <v>#N/A</v>
      </c>
      <c r="D49" s="43"/>
      <c r="E49" s="39" t="e">
        <f>VLOOKUP(A49,Handbook, 5,FALSE)</f>
        <v>#N/A</v>
      </c>
      <c r="F49" s="166"/>
      <c r="G49" s="167"/>
      <c r="H49" s="81"/>
    </row>
    <row r="50" spans="1:54" s="98" customFormat="1" ht="22.9" customHeight="1" x14ac:dyDescent="0.15">
      <c r="A50" s="162" t="s">
        <v>2</v>
      </c>
      <c r="B50" s="162"/>
      <c r="C50" s="162"/>
      <c r="D50" s="162"/>
      <c r="E50" s="162"/>
      <c r="F50" s="162"/>
      <c r="G50" s="162"/>
      <c r="H50" s="96"/>
      <c r="I50" s="96"/>
      <c r="J50" s="96"/>
      <c r="K50" s="96"/>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row>
    <row r="51" spans="1:54" s="64" customFormat="1" ht="26.45" customHeight="1" x14ac:dyDescent="0.25">
      <c r="A51" s="163" t="s">
        <v>188</v>
      </c>
      <c r="B51" s="163"/>
      <c r="C51" s="163"/>
      <c r="D51" s="163"/>
      <c r="E51" s="163"/>
      <c r="F51" s="163"/>
      <c r="G51" s="163"/>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row>
    <row r="52" spans="1:54" s="64" customFormat="1" ht="15" customHeight="1" x14ac:dyDescent="0.25">
      <c r="A52" s="99" t="s">
        <v>3</v>
      </c>
      <c r="B52" s="100"/>
      <c r="C52" s="100"/>
      <c r="D52" s="100"/>
      <c r="E52" s="100"/>
      <c r="F52" s="100"/>
      <c r="G52" s="101" t="s">
        <v>4</v>
      </c>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row>
    <row r="53" spans="1:54" s="64" customFormat="1" ht="16.5" customHeight="1" x14ac:dyDescent="0.25">
      <c r="A53" s="177" t="s">
        <v>184</v>
      </c>
      <c r="B53" s="177"/>
      <c r="C53" s="177"/>
      <c r="D53" s="177"/>
      <c r="E53" s="177"/>
      <c r="F53" s="177"/>
      <c r="G53" s="177"/>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row>
    <row r="54" spans="1:54" s="64" customFormat="1" ht="16.5" customHeight="1" x14ac:dyDescent="0.25">
      <c r="A54" s="105" t="s">
        <v>44</v>
      </c>
      <c r="B54" s="106"/>
      <c r="C54" s="106"/>
      <c r="D54" s="106"/>
      <c r="E54" s="106"/>
      <c r="F54" s="107"/>
      <c r="G54" s="108"/>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row>
    <row r="55" spans="1:54" s="90" customFormat="1" ht="15" customHeight="1" x14ac:dyDescent="0.25">
      <c r="A55" s="109" t="s">
        <v>45</v>
      </c>
      <c r="B55" s="110" t="s">
        <v>46</v>
      </c>
      <c r="C55" s="150" t="s">
        <v>47</v>
      </c>
      <c r="D55" s="150"/>
      <c r="E55" s="111"/>
      <c r="F55" s="112"/>
      <c r="G55" s="59"/>
      <c r="M55" s="113"/>
    </row>
    <row r="56" spans="1:54" s="90" customFormat="1" ht="17.100000000000001" customHeight="1" x14ac:dyDescent="0.25">
      <c r="A56" s="114" t="s">
        <v>48</v>
      </c>
      <c r="B56" s="110" t="s">
        <v>49</v>
      </c>
      <c r="C56" s="151" t="s">
        <v>50</v>
      </c>
      <c r="D56" s="151"/>
      <c r="E56" s="111"/>
      <c r="F56" s="115"/>
      <c r="G56" s="116"/>
    </row>
    <row r="57" spans="1:54" s="90" customFormat="1" ht="17.100000000000001" customHeight="1" x14ac:dyDescent="0.25">
      <c r="A57" s="117" t="s">
        <v>51</v>
      </c>
      <c r="B57" s="118" t="s">
        <v>52</v>
      </c>
      <c r="C57" s="140" t="s">
        <v>53</v>
      </c>
      <c r="D57" s="140"/>
      <c r="E57" s="119"/>
      <c r="F57" s="120"/>
      <c r="G57" s="121"/>
    </row>
    <row r="58" spans="1:54" s="90" customFormat="1" ht="17.100000000000001" customHeight="1" x14ac:dyDescent="0.25">
      <c r="A58" s="122" t="s">
        <v>54</v>
      </c>
      <c r="B58" s="123"/>
      <c r="C58" s="123"/>
      <c r="D58" s="123"/>
      <c r="E58" s="123"/>
      <c r="F58" s="123"/>
      <c r="G58" s="124"/>
    </row>
    <row r="59" spans="1:54" s="90" customFormat="1" ht="15" customHeight="1" x14ac:dyDescent="0.25">
      <c r="A59" s="109" t="s">
        <v>55</v>
      </c>
      <c r="B59" s="110" t="s">
        <v>56</v>
      </c>
      <c r="C59" s="150" t="s">
        <v>89</v>
      </c>
      <c r="D59" s="150"/>
      <c r="E59" s="111"/>
      <c r="F59" s="112"/>
      <c r="G59" s="125"/>
    </row>
    <row r="60" spans="1:54" s="90" customFormat="1" ht="17.100000000000001" customHeight="1" x14ac:dyDescent="0.25">
      <c r="A60" s="114" t="s">
        <v>57</v>
      </c>
      <c r="B60" s="110" t="s">
        <v>58</v>
      </c>
      <c r="C60" s="151" t="s">
        <v>59</v>
      </c>
      <c r="D60" s="151"/>
      <c r="E60" s="111"/>
      <c r="F60" s="115"/>
      <c r="G60" s="116"/>
    </row>
    <row r="61" spans="1:54" s="90" customFormat="1" ht="17.100000000000001" customHeight="1" x14ac:dyDescent="0.25">
      <c r="A61" s="117" t="s">
        <v>60</v>
      </c>
      <c r="B61" s="118" t="s">
        <v>61</v>
      </c>
      <c r="C61" s="140" t="s">
        <v>62</v>
      </c>
      <c r="D61" s="140"/>
      <c r="E61" s="119"/>
      <c r="F61" s="120"/>
      <c r="G61" s="121"/>
    </row>
    <row r="62" spans="1:54" s="90" customFormat="1" ht="17.100000000000001" customHeight="1" x14ac:dyDescent="0.25">
      <c r="A62" s="141" t="s">
        <v>63</v>
      </c>
      <c r="B62" s="142"/>
      <c r="C62" s="142"/>
      <c r="D62" s="142"/>
      <c r="E62" s="142"/>
      <c r="F62" s="142"/>
      <c r="G62" s="143"/>
    </row>
    <row r="63" spans="1:54" s="90" customFormat="1" ht="15" customHeight="1" x14ac:dyDescent="0.25">
      <c r="A63" s="109" t="s">
        <v>64</v>
      </c>
      <c r="B63" s="110" t="s">
        <v>65</v>
      </c>
      <c r="C63" s="144" t="s">
        <v>90</v>
      </c>
      <c r="D63" s="144"/>
      <c r="E63" s="111"/>
      <c r="F63" s="126"/>
      <c r="G63" s="59"/>
    </row>
    <row r="64" spans="1:54" s="90" customFormat="1" ht="17.100000000000001" customHeight="1" x14ac:dyDescent="0.25">
      <c r="A64" s="114" t="s">
        <v>66</v>
      </c>
      <c r="B64" s="110" t="s">
        <v>67</v>
      </c>
      <c r="C64" s="84" t="s">
        <v>187</v>
      </c>
      <c r="D64" s="84"/>
      <c r="E64" s="111"/>
      <c r="F64" s="127"/>
      <c r="G64" s="128"/>
    </row>
    <row r="65" spans="1:7" s="90" customFormat="1" ht="17.100000000000001" customHeight="1" x14ac:dyDescent="0.25">
      <c r="A65" s="117" t="s">
        <v>68</v>
      </c>
      <c r="B65" s="118" t="s">
        <v>69</v>
      </c>
      <c r="C65" s="140" t="s">
        <v>91</v>
      </c>
      <c r="D65" s="140"/>
      <c r="E65" s="129"/>
      <c r="F65" s="120"/>
      <c r="G65" s="121"/>
    </row>
    <row r="66" spans="1:7" s="90" customFormat="1" ht="17.100000000000001" customHeight="1" x14ac:dyDescent="0.25">
      <c r="A66" s="141" t="s">
        <v>70</v>
      </c>
      <c r="B66" s="142"/>
      <c r="C66" s="142"/>
      <c r="D66" s="142"/>
      <c r="E66" s="142"/>
      <c r="F66" s="142"/>
      <c r="G66" s="143"/>
    </row>
    <row r="67" spans="1:7" s="90" customFormat="1" ht="15" customHeight="1" x14ac:dyDescent="0.25">
      <c r="A67" s="109" t="s">
        <v>71</v>
      </c>
      <c r="B67" s="110" t="s">
        <v>72</v>
      </c>
      <c r="C67" s="150" t="s">
        <v>73</v>
      </c>
      <c r="D67" s="150"/>
      <c r="E67" s="111"/>
      <c r="F67" s="130"/>
      <c r="G67" s="59"/>
    </row>
    <row r="68" spans="1:7" s="90" customFormat="1" ht="17.100000000000001" customHeight="1" x14ac:dyDescent="0.25">
      <c r="A68" s="114" t="s">
        <v>74</v>
      </c>
      <c r="B68" s="110" t="s">
        <v>75</v>
      </c>
      <c r="C68" s="151" t="s">
        <v>76</v>
      </c>
      <c r="D68" s="151"/>
      <c r="E68" s="111"/>
      <c r="F68" s="115"/>
      <c r="G68" s="131"/>
    </row>
    <row r="69" spans="1:7" s="90" customFormat="1" ht="17.100000000000001" customHeight="1" x14ac:dyDescent="0.25">
      <c r="A69" s="117" t="s">
        <v>77</v>
      </c>
      <c r="B69" s="118" t="s">
        <v>78</v>
      </c>
      <c r="C69" s="140" t="s">
        <v>79</v>
      </c>
      <c r="D69" s="140"/>
      <c r="E69" s="119"/>
      <c r="F69" s="120"/>
      <c r="G69" s="132"/>
    </row>
    <row r="70" spans="1:7" s="90" customFormat="1" ht="17.100000000000001" customHeight="1" x14ac:dyDescent="0.25">
      <c r="A70" s="141" t="s">
        <v>80</v>
      </c>
      <c r="B70" s="142"/>
      <c r="C70" s="142"/>
      <c r="D70" s="142"/>
      <c r="E70" s="142"/>
      <c r="F70" s="142"/>
      <c r="G70" s="143"/>
    </row>
    <row r="71" spans="1:7" s="90" customFormat="1" ht="15" customHeight="1" x14ac:dyDescent="0.25">
      <c r="A71" s="109" t="s">
        <v>81</v>
      </c>
      <c r="B71" s="110" t="s">
        <v>82</v>
      </c>
      <c r="C71" s="150" t="s">
        <v>83</v>
      </c>
      <c r="D71" s="150"/>
      <c r="E71" s="111"/>
      <c r="F71" s="148"/>
      <c r="G71" s="149"/>
    </row>
    <row r="72" spans="1:7" s="90" customFormat="1" ht="17.100000000000001" customHeight="1" x14ac:dyDescent="0.25">
      <c r="A72" s="114" t="s">
        <v>84</v>
      </c>
      <c r="B72" s="110" t="s">
        <v>85</v>
      </c>
      <c r="C72" s="151" t="s">
        <v>92</v>
      </c>
      <c r="D72" s="151"/>
      <c r="E72" s="111"/>
      <c r="F72" s="168"/>
      <c r="G72" s="169"/>
    </row>
    <row r="73" spans="1:7" s="90" customFormat="1" ht="17.100000000000001" customHeight="1" x14ac:dyDescent="0.25">
      <c r="A73" s="114" t="s">
        <v>86</v>
      </c>
      <c r="B73" s="110" t="s">
        <v>87</v>
      </c>
      <c r="C73" s="151" t="s">
        <v>93</v>
      </c>
      <c r="D73" s="151"/>
      <c r="E73" s="111"/>
      <c r="F73" s="168"/>
      <c r="G73" s="169"/>
    </row>
    <row r="74" spans="1:7" s="90" customFormat="1" ht="17.100000000000001" customHeight="1" x14ac:dyDescent="0.25">
      <c r="A74" s="152" t="s">
        <v>168</v>
      </c>
      <c r="B74" s="153"/>
      <c r="C74" s="153"/>
      <c r="D74" s="153"/>
      <c r="E74" s="153"/>
      <c r="F74" s="153"/>
      <c r="G74" s="154"/>
    </row>
    <row r="75" spans="1:7" s="90" customFormat="1" ht="15" customHeight="1" x14ac:dyDescent="0.25">
      <c r="A75" s="133" t="s">
        <v>171</v>
      </c>
      <c r="B75" s="134" t="s">
        <v>172</v>
      </c>
      <c r="C75" s="145" t="s">
        <v>173</v>
      </c>
      <c r="D75" s="145"/>
      <c r="E75" s="135"/>
      <c r="F75" s="146"/>
      <c r="G75" s="147"/>
    </row>
    <row r="76" spans="1:7" s="90" customFormat="1" ht="17.100000000000001" customHeight="1" x14ac:dyDescent="0.25">
      <c r="A76" s="133" t="s">
        <v>174</v>
      </c>
      <c r="B76" s="134" t="s">
        <v>175</v>
      </c>
      <c r="C76" s="145" t="s">
        <v>176</v>
      </c>
      <c r="D76" s="145"/>
      <c r="E76" s="135"/>
      <c r="F76" s="146"/>
      <c r="G76" s="147"/>
    </row>
    <row r="77" spans="1:7" s="90" customFormat="1" ht="17.100000000000001" customHeight="1" x14ac:dyDescent="0.25">
      <c r="A77" s="136" t="s">
        <v>177</v>
      </c>
      <c r="B77" s="137" t="s">
        <v>178</v>
      </c>
      <c r="C77" s="159" t="s">
        <v>179</v>
      </c>
      <c r="D77" s="159"/>
      <c r="E77" s="138"/>
      <c r="F77" s="160"/>
      <c r="G77" s="161"/>
    </row>
    <row r="78" spans="1:7" s="90" customFormat="1" ht="12" customHeight="1" x14ac:dyDescent="0.25">
      <c r="A78" s="102"/>
      <c r="B78" s="102"/>
      <c r="C78" s="102"/>
      <c r="D78" s="102"/>
      <c r="E78" s="102"/>
      <c r="F78" s="103"/>
      <c r="G78" s="104"/>
    </row>
    <row r="79" spans="1:7" x14ac:dyDescent="0.2">
      <c r="A79" s="176"/>
      <c r="B79" s="176"/>
      <c r="C79" s="176"/>
      <c r="D79" s="176"/>
      <c r="E79" s="176"/>
      <c r="F79" s="176"/>
      <c r="G79" s="176"/>
    </row>
    <row r="80" spans="1:7" x14ac:dyDescent="0.2">
      <c r="A80" s="162" t="s">
        <v>3</v>
      </c>
      <c r="B80" s="162"/>
      <c r="C80" s="162"/>
      <c r="D80" s="162"/>
      <c r="E80" s="162"/>
      <c r="F80" s="103"/>
      <c r="G80" s="104" t="s">
        <v>4</v>
      </c>
    </row>
  </sheetData>
  <sheetProtection formatCells="0"/>
  <mergeCells count="68">
    <mergeCell ref="J7:Q7"/>
    <mergeCell ref="F7:G7"/>
    <mergeCell ref="F6:G6"/>
    <mergeCell ref="A79:G79"/>
    <mergeCell ref="F47:G47"/>
    <mergeCell ref="A53:G53"/>
    <mergeCell ref="C55:D55"/>
    <mergeCell ref="C56:D56"/>
    <mergeCell ref="C57:D57"/>
    <mergeCell ref="C59:D59"/>
    <mergeCell ref="C60:D60"/>
    <mergeCell ref="F23:G23"/>
    <mergeCell ref="F25:G25"/>
    <mergeCell ref="F29:G29"/>
    <mergeCell ref="F31:G31"/>
    <mergeCell ref="F32:G32"/>
    <mergeCell ref="A80:E80"/>
    <mergeCell ref="A1:G1"/>
    <mergeCell ref="A2:G2"/>
    <mergeCell ref="F5:G5"/>
    <mergeCell ref="F8:G8"/>
    <mergeCell ref="F10:G10"/>
    <mergeCell ref="F11:G11"/>
    <mergeCell ref="F13:G13"/>
    <mergeCell ref="F14:G14"/>
    <mergeCell ref="F28:G28"/>
    <mergeCell ref="F18:G18"/>
    <mergeCell ref="F16:G16"/>
    <mergeCell ref="F17:G17"/>
    <mergeCell ref="F19:G19"/>
    <mergeCell ref="F20:G20"/>
    <mergeCell ref="F22:G22"/>
    <mergeCell ref="F34:G34"/>
    <mergeCell ref="F35:G35"/>
    <mergeCell ref="F37:G37"/>
    <mergeCell ref="F38:G38"/>
    <mergeCell ref="F40:G40"/>
    <mergeCell ref="F41:G41"/>
    <mergeCell ref="F30:G30"/>
    <mergeCell ref="C77:D77"/>
    <mergeCell ref="F77:G77"/>
    <mergeCell ref="A50:G50"/>
    <mergeCell ref="A51:G51"/>
    <mergeCell ref="F42:G42"/>
    <mergeCell ref="F43:G43"/>
    <mergeCell ref="F44:G44"/>
    <mergeCell ref="F46:G46"/>
    <mergeCell ref="F49:G49"/>
    <mergeCell ref="C72:D72"/>
    <mergeCell ref="F72:G72"/>
    <mergeCell ref="C73:D73"/>
    <mergeCell ref="F73:G73"/>
    <mergeCell ref="C69:D69"/>
    <mergeCell ref="C65:D65"/>
    <mergeCell ref="C61:D61"/>
    <mergeCell ref="A62:G62"/>
    <mergeCell ref="C63:D63"/>
    <mergeCell ref="C76:D76"/>
    <mergeCell ref="F76:G76"/>
    <mergeCell ref="F71:G71"/>
    <mergeCell ref="A66:G66"/>
    <mergeCell ref="C67:D67"/>
    <mergeCell ref="C68:D68"/>
    <mergeCell ref="A70:G70"/>
    <mergeCell ref="C71:D71"/>
    <mergeCell ref="A74:G74"/>
    <mergeCell ref="C75:D75"/>
    <mergeCell ref="F75:G75"/>
  </mergeCells>
  <conditionalFormatting sqref="F5:G5">
    <cfRule type="containsText" dxfId="2" priority="629" operator="containsText" text="Select starting SP">
      <formula>NOT(ISERROR(SEARCH("Select starting SP",F5)))</formula>
    </cfRule>
  </conditionalFormatting>
  <conditionalFormatting sqref="A7:G49">
    <cfRule type="containsErrors" dxfId="1" priority="1">
      <formula>ISERROR(A7)</formula>
    </cfRule>
  </conditionalFormatting>
  <conditionalFormatting sqref="A7:A49">
    <cfRule type="containsText" dxfId="0" priority="628" operator="containsText" text="Elective">
      <formula>NOT(ISERROR(SEARCH("Elective",A7)))</formula>
    </cfRule>
  </conditionalFormatting>
  <dataValidations count="1">
    <dataValidation type="list" allowBlank="1" showInputMessage="1" showErrorMessage="1" sqref="O23 O25" xr:uid="{00000000-0002-0000-0000-000000000000}">
      <formula1>$A$28:$A$49</formula1>
    </dataValidation>
  </dataValidations>
  <hyperlinks>
    <hyperlink ref="A51:G51" r:id="rId1" display="If you have any queries about your course, please contact Curtin Connect" xr:uid="{00000000-0004-0000-0000-000000000000}"/>
  </hyperlinks>
  <printOptions horizontalCentered="1" verticalCentered="1"/>
  <pageMargins left="0.19685039370078741" right="0.19685039370078741" top="0.19685039370078741" bottom="0.19685039370078741" header="0.31496062992125984" footer="0"/>
  <pageSetup paperSize="9" fitToHeight="0" orientation="portrait" r:id="rId2"/>
  <ignoredErrors>
    <ignoredError sqref="A7:E38 A40:E49"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'L:\PER\DHS\Shared\ED\Teaching &amp; Learning\Teaching Support\Study Plan Templates\New Enrolment Planners\[Enrolment Planner PrimaryECE OUA v2.xlsx]Courses and unitsets'!#REF!</xm:f>
          </x14:formula1>
          <xm:sqref>J65:J66 O13 J60:J62 J56:J58 J68:J70 O8 O10:O11 J72:J74 J76:J78</xm:sqref>
        </x14:dataValidation>
        <x14:dataValidation type="list" allowBlank="1" showInputMessage="1" showErrorMessage="1" xr:uid="{00000000-0002-0000-0000-000002000000}">
          <x14:formula1>
            <xm:f>'Course and unitsets'!$A$6:$A$10</xm:f>
          </x14:formula1>
          <xm:sqref>F5:G5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G6" sqref="G6"/>
    </sheetView>
  </sheetViews>
  <sheetFormatPr defaultRowHeight="15" x14ac:dyDescent="0.25"/>
  <cols>
    <col min="1" max="1" width="14.7109375" customWidth="1"/>
  </cols>
  <sheetData>
    <row r="1" spans="1:10" x14ac:dyDescent="0.25">
      <c r="A1" s="1" t="s">
        <v>96</v>
      </c>
    </row>
    <row r="2" spans="1:10" x14ac:dyDescent="0.25">
      <c r="A2" s="4" t="s">
        <v>162</v>
      </c>
      <c r="E2" s="1"/>
      <c r="F2" s="5" t="s">
        <v>108</v>
      </c>
      <c r="G2" s="5"/>
      <c r="H2" s="5"/>
      <c r="I2" s="6"/>
      <c r="J2" s="7"/>
    </row>
    <row r="3" spans="1:10" ht="15" customHeight="1" x14ac:dyDescent="0.25">
      <c r="A3" s="4" t="s">
        <v>163</v>
      </c>
      <c r="E3" s="1">
        <v>1</v>
      </c>
      <c r="F3" s="8"/>
      <c r="G3" s="9" t="s">
        <v>101</v>
      </c>
      <c r="H3" s="9" t="s">
        <v>103</v>
      </c>
      <c r="I3" s="9" t="s">
        <v>105</v>
      </c>
      <c r="J3" s="9" t="s">
        <v>107</v>
      </c>
    </row>
    <row r="4" spans="1:10" ht="15" customHeight="1" x14ac:dyDescent="0.25">
      <c r="E4" s="1">
        <v>2</v>
      </c>
      <c r="F4" s="10">
        <v>1</v>
      </c>
      <c r="G4" s="10" t="s">
        <v>14</v>
      </c>
      <c r="H4" s="10" t="s">
        <v>18</v>
      </c>
      <c r="I4" s="10" t="s">
        <v>14</v>
      </c>
      <c r="J4" s="10" t="s">
        <v>18</v>
      </c>
    </row>
    <row r="5" spans="1:10" ht="15" customHeight="1" x14ac:dyDescent="0.25">
      <c r="A5" s="2" t="s">
        <v>97</v>
      </c>
      <c r="B5" s="2"/>
      <c r="C5" s="2"/>
      <c r="E5" s="11">
        <v>3</v>
      </c>
      <c r="F5" s="12">
        <v>1</v>
      </c>
      <c r="G5" s="12" t="s">
        <v>16</v>
      </c>
      <c r="H5" s="12" t="s">
        <v>20</v>
      </c>
      <c r="I5" s="12" t="s">
        <v>16</v>
      </c>
      <c r="J5" s="12" t="s">
        <v>20</v>
      </c>
    </row>
    <row r="6" spans="1:10" ht="15" customHeight="1" x14ac:dyDescent="0.25">
      <c r="A6" s="1" t="s">
        <v>98</v>
      </c>
      <c r="B6" s="4" t="s">
        <v>99</v>
      </c>
      <c r="E6" s="11">
        <v>4</v>
      </c>
      <c r="F6" s="12">
        <v>1</v>
      </c>
      <c r="G6" s="12" t="s">
        <v>18</v>
      </c>
      <c r="H6" s="12" t="s">
        <v>14</v>
      </c>
      <c r="I6" s="12" t="s">
        <v>18</v>
      </c>
      <c r="J6" s="12" t="s">
        <v>14</v>
      </c>
    </row>
    <row r="7" spans="1:10" ht="15" customHeight="1" x14ac:dyDescent="0.25">
      <c r="A7" s="3" t="s">
        <v>100</v>
      </c>
      <c r="B7" s="3" t="s">
        <v>101</v>
      </c>
      <c r="E7" s="11">
        <v>5</v>
      </c>
      <c r="F7" s="12">
        <v>1</v>
      </c>
      <c r="G7" s="12" t="s">
        <v>20</v>
      </c>
      <c r="H7" s="12" t="s">
        <v>16</v>
      </c>
      <c r="I7" s="12" t="s">
        <v>20</v>
      </c>
      <c r="J7" s="12" t="s">
        <v>16</v>
      </c>
    </row>
    <row r="8" spans="1:10" ht="15" customHeight="1" x14ac:dyDescent="0.25">
      <c r="A8" s="3" t="s">
        <v>102</v>
      </c>
      <c r="B8" s="3" t="s">
        <v>103</v>
      </c>
      <c r="E8" s="11">
        <v>6</v>
      </c>
      <c r="F8" s="12">
        <v>1</v>
      </c>
      <c r="G8" s="12" t="s">
        <v>22</v>
      </c>
      <c r="H8" s="12" t="s">
        <v>26</v>
      </c>
      <c r="I8" s="12" t="s">
        <v>22</v>
      </c>
      <c r="J8" s="12" t="s">
        <v>26</v>
      </c>
    </row>
    <row r="9" spans="1:10" ht="15" customHeight="1" x14ac:dyDescent="0.25">
      <c r="A9" s="3" t="s">
        <v>104</v>
      </c>
      <c r="B9" s="3" t="s">
        <v>105</v>
      </c>
      <c r="E9" s="11">
        <v>7</v>
      </c>
      <c r="F9" s="12">
        <v>1</v>
      </c>
      <c r="G9" s="12" t="s">
        <v>24</v>
      </c>
      <c r="H9" s="12" t="s">
        <v>28</v>
      </c>
      <c r="I9" s="12" t="s">
        <v>24</v>
      </c>
      <c r="J9" s="12" t="s">
        <v>28</v>
      </c>
    </row>
    <row r="10" spans="1:10" ht="15" customHeight="1" x14ac:dyDescent="0.25">
      <c r="A10" s="3" t="s">
        <v>106</v>
      </c>
      <c r="B10" s="3" t="s">
        <v>107</v>
      </c>
      <c r="E10" s="11">
        <v>8</v>
      </c>
      <c r="F10" s="12">
        <v>1</v>
      </c>
      <c r="G10" s="12" t="s">
        <v>26</v>
      </c>
      <c r="H10" s="12" t="s">
        <v>22</v>
      </c>
      <c r="I10" s="12" t="s">
        <v>26</v>
      </c>
      <c r="J10" s="12" t="s">
        <v>22</v>
      </c>
    </row>
    <row r="11" spans="1:10" x14ac:dyDescent="0.25">
      <c r="E11" s="11">
        <v>9</v>
      </c>
      <c r="F11" s="12">
        <v>1</v>
      </c>
      <c r="G11" s="12" t="s">
        <v>28</v>
      </c>
      <c r="H11" s="12" t="s">
        <v>24</v>
      </c>
      <c r="I11" s="12" t="s">
        <v>28</v>
      </c>
      <c r="J11" s="12" t="s">
        <v>24</v>
      </c>
    </row>
    <row r="12" spans="1:10" ht="15" customHeight="1" x14ac:dyDescent="0.25">
      <c r="E12" s="11">
        <v>10</v>
      </c>
      <c r="F12" s="12">
        <v>2</v>
      </c>
      <c r="G12" s="12" t="s">
        <v>32</v>
      </c>
      <c r="H12" s="12" t="s">
        <v>109</v>
      </c>
      <c r="I12" s="12" t="s">
        <v>32</v>
      </c>
      <c r="J12" s="12" t="s">
        <v>109</v>
      </c>
    </row>
    <row r="13" spans="1:10" ht="15" customHeight="1" x14ac:dyDescent="0.25">
      <c r="E13" s="11">
        <v>11</v>
      </c>
      <c r="F13" s="12">
        <v>2</v>
      </c>
      <c r="G13" s="12" t="s">
        <v>30</v>
      </c>
      <c r="H13" s="12" t="s">
        <v>110</v>
      </c>
      <c r="I13" s="12" t="s">
        <v>30</v>
      </c>
      <c r="J13" s="12" t="s">
        <v>110</v>
      </c>
    </row>
    <row r="14" spans="1:10" ht="15" customHeight="1" x14ac:dyDescent="0.25">
      <c r="E14" s="11">
        <v>12</v>
      </c>
      <c r="F14" s="12">
        <v>2</v>
      </c>
      <c r="G14" s="12" t="s">
        <v>109</v>
      </c>
      <c r="H14" s="12" t="s">
        <v>32</v>
      </c>
      <c r="I14" s="12" t="s">
        <v>109</v>
      </c>
      <c r="J14" s="12" t="s">
        <v>32</v>
      </c>
    </row>
    <row r="15" spans="1:10" ht="15" customHeight="1" x14ac:dyDescent="0.25">
      <c r="E15" s="11">
        <v>13</v>
      </c>
      <c r="F15" s="12">
        <v>2</v>
      </c>
      <c r="G15" s="12" t="s">
        <v>110</v>
      </c>
      <c r="H15" s="12" t="s">
        <v>111</v>
      </c>
      <c r="I15" s="12" t="s">
        <v>110</v>
      </c>
      <c r="J15" s="12" t="s">
        <v>111</v>
      </c>
    </row>
    <row r="16" spans="1:10" ht="15" customHeight="1" x14ac:dyDescent="0.25">
      <c r="E16" s="11">
        <v>14</v>
      </c>
      <c r="F16" s="12">
        <v>2</v>
      </c>
      <c r="G16" s="12" t="s">
        <v>112</v>
      </c>
      <c r="H16" s="12" t="s">
        <v>113</v>
      </c>
      <c r="I16" s="12" t="s">
        <v>112</v>
      </c>
      <c r="J16" s="12" t="s">
        <v>113</v>
      </c>
    </row>
    <row r="17" spans="5:10" ht="15" customHeight="1" x14ac:dyDescent="0.25">
      <c r="E17" s="11">
        <v>15</v>
      </c>
      <c r="F17" s="12">
        <v>2</v>
      </c>
      <c r="G17" s="12" t="s">
        <v>111</v>
      </c>
      <c r="H17" s="12" t="s">
        <v>114</v>
      </c>
      <c r="I17" s="12" t="s">
        <v>111</v>
      </c>
      <c r="J17" s="12" t="s">
        <v>114</v>
      </c>
    </row>
    <row r="18" spans="5:10" ht="15" customHeight="1" x14ac:dyDescent="0.25">
      <c r="E18" s="1">
        <v>16</v>
      </c>
      <c r="F18" s="12">
        <v>2</v>
      </c>
      <c r="G18" s="12" t="s">
        <v>113</v>
      </c>
      <c r="H18" s="12" t="s">
        <v>112</v>
      </c>
      <c r="I18" s="12" t="s">
        <v>113</v>
      </c>
      <c r="J18" s="12" t="s">
        <v>112</v>
      </c>
    </row>
    <row r="19" spans="5:10" ht="15" customHeight="1" x14ac:dyDescent="0.25">
      <c r="E19" s="1">
        <v>17</v>
      </c>
      <c r="F19" s="12">
        <v>2</v>
      </c>
      <c r="G19" s="12" t="s">
        <v>114</v>
      </c>
      <c r="H19" s="12" t="s">
        <v>30</v>
      </c>
      <c r="I19" s="12" t="s">
        <v>114</v>
      </c>
      <c r="J19" s="12" t="s">
        <v>30</v>
      </c>
    </row>
    <row r="20" spans="5:10" ht="15" customHeight="1" x14ac:dyDescent="0.25">
      <c r="E20" s="1">
        <v>18</v>
      </c>
      <c r="F20" s="12">
        <v>3</v>
      </c>
      <c r="G20" s="12" t="s">
        <v>115</v>
      </c>
      <c r="H20" s="12" t="s">
        <v>116</v>
      </c>
      <c r="I20" s="12" t="s">
        <v>115</v>
      </c>
      <c r="J20" s="12" t="s">
        <v>116</v>
      </c>
    </row>
    <row r="21" spans="5:10" ht="15" customHeight="1" x14ac:dyDescent="0.25">
      <c r="E21" s="1">
        <v>19</v>
      </c>
      <c r="F21" s="12">
        <v>3</v>
      </c>
      <c r="G21" s="12" t="s">
        <v>7</v>
      </c>
      <c r="H21" s="12" t="s">
        <v>117</v>
      </c>
      <c r="I21" s="12" t="s">
        <v>7</v>
      </c>
      <c r="J21" s="12" t="s">
        <v>117</v>
      </c>
    </row>
    <row r="22" spans="5:10" ht="15" customHeight="1" x14ac:dyDescent="0.25">
      <c r="E22" s="1">
        <v>20</v>
      </c>
      <c r="F22" s="12">
        <v>3</v>
      </c>
      <c r="G22" s="12" t="s">
        <v>116</v>
      </c>
      <c r="H22" s="12" t="s">
        <v>115</v>
      </c>
      <c r="I22" s="12" t="s">
        <v>116</v>
      </c>
      <c r="J22" s="12" t="s">
        <v>115</v>
      </c>
    </row>
    <row r="23" spans="5:10" ht="15" customHeight="1" x14ac:dyDescent="0.25">
      <c r="E23" s="1">
        <v>21</v>
      </c>
      <c r="F23" s="12">
        <v>3</v>
      </c>
      <c r="G23" s="12" t="s">
        <v>117</v>
      </c>
      <c r="H23" s="12" t="s">
        <v>118</v>
      </c>
      <c r="I23" s="12" t="s">
        <v>117</v>
      </c>
      <c r="J23" s="12" t="s">
        <v>118</v>
      </c>
    </row>
    <row r="24" spans="5:10" ht="15" customHeight="1" x14ac:dyDescent="0.25">
      <c r="E24" s="1">
        <v>22</v>
      </c>
      <c r="F24" s="12">
        <v>3</v>
      </c>
      <c r="G24" s="12" t="s">
        <v>119</v>
      </c>
      <c r="H24" s="12" t="s">
        <v>120</v>
      </c>
      <c r="I24" s="12" t="s">
        <v>119</v>
      </c>
      <c r="J24" s="12" t="s">
        <v>120</v>
      </c>
    </row>
    <row r="25" spans="5:10" ht="15" customHeight="1" x14ac:dyDescent="0.25">
      <c r="E25" s="1">
        <v>23</v>
      </c>
      <c r="F25" s="12">
        <v>3</v>
      </c>
      <c r="G25" s="12" t="s">
        <v>118</v>
      </c>
      <c r="H25" s="12" t="s">
        <v>121</v>
      </c>
      <c r="I25" s="12" t="s">
        <v>118</v>
      </c>
      <c r="J25" s="12" t="s">
        <v>121</v>
      </c>
    </row>
    <row r="26" spans="5:10" ht="15" customHeight="1" x14ac:dyDescent="0.25">
      <c r="E26" s="1">
        <v>24</v>
      </c>
      <c r="F26" s="12">
        <v>3</v>
      </c>
      <c r="G26" s="12" t="s">
        <v>120</v>
      </c>
      <c r="H26" s="12" t="s">
        <v>7</v>
      </c>
      <c r="I26" s="12" t="s">
        <v>120</v>
      </c>
      <c r="J26" s="12" t="s">
        <v>7</v>
      </c>
    </row>
    <row r="27" spans="5:10" ht="15" customHeight="1" x14ac:dyDescent="0.25">
      <c r="E27" s="1">
        <v>25</v>
      </c>
      <c r="F27" s="12">
        <v>3</v>
      </c>
      <c r="G27" s="12" t="s">
        <v>121</v>
      </c>
      <c r="H27" s="12" t="s">
        <v>119</v>
      </c>
      <c r="I27" s="12" t="s">
        <v>121</v>
      </c>
      <c r="J27" s="12" t="s">
        <v>119</v>
      </c>
    </row>
    <row r="28" spans="5:10" ht="15" customHeight="1" x14ac:dyDescent="0.25">
      <c r="E28" s="1">
        <v>26</v>
      </c>
      <c r="F28" s="12">
        <v>4</v>
      </c>
      <c r="G28" s="12" t="s">
        <v>122</v>
      </c>
      <c r="H28" s="12" t="s">
        <v>35</v>
      </c>
      <c r="I28" s="12" t="s">
        <v>122</v>
      </c>
      <c r="J28" s="12" t="s">
        <v>35</v>
      </c>
    </row>
    <row r="29" spans="5:10" ht="15" customHeight="1" x14ac:dyDescent="0.25">
      <c r="E29" s="1">
        <v>27</v>
      </c>
      <c r="F29" s="12">
        <v>4</v>
      </c>
      <c r="G29" s="12" t="s">
        <v>120</v>
      </c>
      <c r="H29" s="12" t="s">
        <v>123</v>
      </c>
      <c r="I29" s="12" t="s">
        <v>120</v>
      </c>
      <c r="J29" s="12" t="s">
        <v>123</v>
      </c>
    </row>
    <row r="30" spans="5:10" x14ac:dyDescent="0.25">
      <c r="E30" s="1">
        <v>28</v>
      </c>
      <c r="F30" s="12">
        <v>4</v>
      </c>
      <c r="G30" s="12" t="s">
        <v>35</v>
      </c>
      <c r="H30" s="12" t="s">
        <v>122</v>
      </c>
      <c r="I30" s="12" t="s">
        <v>35</v>
      </c>
      <c r="J30" s="12" t="s">
        <v>122</v>
      </c>
    </row>
    <row r="31" spans="5:10" ht="15" customHeight="1" x14ac:dyDescent="0.25">
      <c r="E31" s="1">
        <v>29</v>
      </c>
      <c r="F31" s="12">
        <v>4</v>
      </c>
      <c r="G31" s="12" t="s">
        <v>123</v>
      </c>
      <c r="H31" s="12" t="s">
        <v>120</v>
      </c>
      <c r="I31" s="12" t="s">
        <v>123</v>
      </c>
      <c r="J31" s="12" t="s">
        <v>120</v>
      </c>
    </row>
    <row r="32" spans="5:10" ht="15" customHeight="1" x14ac:dyDescent="0.25">
      <c r="E32" s="1">
        <v>30</v>
      </c>
      <c r="F32" s="12">
        <v>4</v>
      </c>
      <c r="G32" s="12" t="s">
        <v>38</v>
      </c>
      <c r="H32" s="12" t="s">
        <v>38</v>
      </c>
      <c r="I32" s="12" t="s">
        <v>38</v>
      </c>
      <c r="J32" s="12" t="s">
        <v>38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topLeftCell="A19" workbookViewId="0">
      <selection activeCell="D13" sqref="D13"/>
    </sheetView>
  </sheetViews>
  <sheetFormatPr defaultRowHeight="15" x14ac:dyDescent="0.25"/>
  <cols>
    <col min="2" max="2" width="8.7109375" bestFit="1" customWidth="1"/>
    <col min="3" max="3" width="41.140625" bestFit="1" customWidth="1"/>
    <col min="4" max="4" width="11" customWidth="1"/>
    <col min="5" max="5" width="10.140625" customWidth="1"/>
  </cols>
  <sheetData>
    <row r="1" spans="1:6" x14ac:dyDescent="0.25">
      <c r="A1" s="13" t="s">
        <v>124</v>
      </c>
      <c r="B1" s="13" t="s">
        <v>125</v>
      </c>
      <c r="C1" s="13" t="s">
        <v>126</v>
      </c>
      <c r="D1" s="14" t="s">
        <v>127</v>
      </c>
      <c r="E1" s="14" t="s">
        <v>160</v>
      </c>
      <c r="F1" s="13" t="s">
        <v>9</v>
      </c>
    </row>
    <row r="2" spans="1:6" x14ac:dyDescent="0.25">
      <c r="A2" s="15" t="s">
        <v>120</v>
      </c>
      <c r="B2" s="15" t="s">
        <v>120</v>
      </c>
      <c r="C2" s="18" t="s">
        <v>166</v>
      </c>
      <c r="D2" s="16"/>
      <c r="E2" s="1" t="s">
        <v>180</v>
      </c>
      <c r="F2" s="17"/>
    </row>
    <row r="3" spans="1:6" x14ac:dyDescent="0.25">
      <c r="A3" s="12" t="s">
        <v>14</v>
      </c>
      <c r="B3" s="12" t="s">
        <v>15</v>
      </c>
      <c r="C3" s="1" t="s">
        <v>128</v>
      </c>
      <c r="D3" s="1"/>
      <c r="E3" s="1" t="s">
        <v>180</v>
      </c>
    </row>
    <row r="4" spans="1:6" x14ac:dyDescent="0.25">
      <c r="A4" s="12" t="s">
        <v>16</v>
      </c>
      <c r="B4" s="12" t="s">
        <v>17</v>
      </c>
      <c r="C4" s="1" t="s">
        <v>6</v>
      </c>
      <c r="D4" s="1"/>
      <c r="E4" s="1" t="s">
        <v>180</v>
      </c>
    </row>
    <row r="5" spans="1:6" x14ac:dyDescent="0.25">
      <c r="A5" s="12" t="s">
        <v>18</v>
      </c>
      <c r="B5" s="12" t="s">
        <v>19</v>
      </c>
      <c r="C5" s="1" t="s">
        <v>165</v>
      </c>
      <c r="D5" s="1"/>
      <c r="E5" s="1" t="s">
        <v>180</v>
      </c>
    </row>
    <row r="6" spans="1:6" x14ac:dyDescent="0.25">
      <c r="A6" s="12" t="s">
        <v>20</v>
      </c>
      <c r="B6" s="12" t="s">
        <v>21</v>
      </c>
      <c r="C6" s="1" t="s">
        <v>12</v>
      </c>
      <c r="D6" s="1"/>
      <c r="E6" s="1" t="s">
        <v>180</v>
      </c>
    </row>
    <row r="7" spans="1:6" x14ac:dyDescent="0.25">
      <c r="A7" s="12" t="s">
        <v>22</v>
      </c>
      <c r="B7" s="12" t="s">
        <v>23</v>
      </c>
      <c r="C7" s="1" t="s">
        <v>40</v>
      </c>
      <c r="D7" s="1"/>
      <c r="E7" s="1" t="s">
        <v>180</v>
      </c>
    </row>
    <row r="8" spans="1:6" x14ac:dyDescent="0.25">
      <c r="A8" s="12" t="s">
        <v>24</v>
      </c>
      <c r="B8" s="12" t="s">
        <v>25</v>
      </c>
      <c r="C8" s="1" t="s">
        <v>10</v>
      </c>
      <c r="D8" s="1"/>
      <c r="E8" s="1" t="s">
        <v>180</v>
      </c>
    </row>
    <row r="9" spans="1:6" x14ac:dyDescent="0.25">
      <c r="A9" s="12" t="s">
        <v>26</v>
      </c>
      <c r="B9" s="12" t="s">
        <v>27</v>
      </c>
      <c r="C9" s="1" t="s">
        <v>11</v>
      </c>
      <c r="D9" s="1"/>
      <c r="E9" s="1" t="s">
        <v>180</v>
      </c>
    </row>
    <row r="10" spans="1:6" x14ac:dyDescent="0.25">
      <c r="A10" s="12" t="s">
        <v>28</v>
      </c>
      <c r="B10" s="12" t="s">
        <v>29</v>
      </c>
      <c r="C10" s="1" t="s">
        <v>129</v>
      </c>
      <c r="D10" s="1"/>
      <c r="E10" s="1" t="s">
        <v>180</v>
      </c>
    </row>
    <row r="11" spans="1:6" x14ac:dyDescent="0.25">
      <c r="A11" s="12" t="s">
        <v>32</v>
      </c>
      <c r="B11" s="12" t="s">
        <v>33</v>
      </c>
      <c r="C11" s="1" t="s">
        <v>34</v>
      </c>
      <c r="D11" s="1" t="s">
        <v>17</v>
      </c>
      <c r="E11" s="1" t="s">
        <v>17</v>
      </c>
    </row>
    <row r="12" spans="1:6" x14ac:dyDescent="0.25">
      <c r="A12" s="12" t="s">
        <v>30</v>
      </c>
      <c r="B12" s="12" t="s">
        <v>31</v>
      </c>
      <c r="C12" s="1" t="s">
        <v>130</v>
      </c>
      <c r="D12" s="1" t="s">
        <v>19</v>
      </c>
      <c r="E12" s="1" t="s">
        <v>19</v>
      </c>
    </row>
    <row r="13" spans="1:6" x14ac:dyDescent="0.25">
      <c r="A13" s="12" t="s">
        <v>7</v>
      </c>
      <c r="B13" s="12" t="s">
        <v>8</v>
      </c>
      <c r="C13" s="1" t="s">
        <v>13</v>
      </c>
      <c r="D13" s="1" t="s">
        <v>170</v>
      </c>
      <c r="E13" s="3" t="s">
        <v>182</v>
      </c>
      <c r="F13" s="1"/>
    </row>
    <row r="14" spans="1:6" x14ac:dyDescent="0.25">
      <c r="A14" s="12" t="s">
        <v>35</v>
      </c>
      <c r="B14" s="12" t="s">
        <v>36</v>
      </c>
      <c r="C14" s="1" t="s">
        <v>37</v>
      </c>
      <c r="D14" s="1" t="s">
        <v>152</v>
      </c>
      <c r="E14" s="1" t="s">
        <v>181</v>
      </c>
      <c r="F14" s="1"/>
    </row>
    <row r="15" spans="1:6" x14ac:dyDescent="0.25">
      <c r="A15" s="12" t="s">
        <v>38</v>
      </c>
      <c r="B15" s="12" t="s">
        <v>39</v>
      </c>
      <c r="C15" s="1" t="s">
        <v>88</v>
      </c>
      <c r="D15" s="1" t="s">
        <v>95</v>
      </c>
      <c r="E15" s="1" t="s">
        <v>95</v>
      </c>
    </row>
    <row r="16" spans="1:6" x14ac:dyDescent="0.25">
      <c r="A16" s="12" t="s">
        <v>109</v>
      </c>
      <c r="B16" s="12" t="s">
        <v>131</v>
      </c>
      <c r="C16" s="1" t="s">
        <v>132</v>
      </c>
      <c r="D16" s="1" t="s">
        <v>29</v>
      </c>
      <c r="E16" s="1" t="s">
        <v>29</v>
      </c>
    </row>
    <row r="17" spans="1:6" x14ac:dyDescent="0.25">
      <c r="A17" s="12" t="s">
        <v>110</v>
      </c>
      <c r="B17" s="12" t="s">
        <v>133</v>
      </c>
      <c r="C17" s="1" t="s">
        <v>134</v>
      </c>
      <c r="D17" s="1" t="s">
        <v>29</v>
      </c>
      <c r="E17" s="1" t="s">
        <v>29</v>
      </c>
    </row>
    <row r="18" spans="1:6" x14ac:dyDescent="0.25">
      <c r="A18" s="12" t="s">
        <v>112</v>
      </c>
      <c r="B18" s="12" t="s">
        <v>135</v>
      </c>
      <c r="C18" s="1" t="s">
        <v>136</v>
      </c>
      <c r="D18" s="1" t="s">
        <v>27</v>
      </c>
      <c r="E18" s="1" t="s">
        <v>27</v>
      </c>
    </row>
    <row r="19" spans="1:6" x14ac:dyDescent="0.25">
      <c r="A19" s="12" t="s">
        <v>111</v>
      </c>
      <c r="B19" s="12" t="s">
        <v>137</v>
      </c>
      <c r="C19" s="1" t="s">
        <v>138</v>
      </c>
      <c r="D19" s="1" t="s">
        <v>139</v>
      </c>
      <c r="E19" s="3" t="s">
        <v>183</v>
      </c>
    </row>
    <row r="20" spans="1:6" x14ac:dyDescent="0.25">
      <c r="A20" s="12" t="s">
        <v>113</v>
      </c>
      <c r="B20" s="12" t="s">
        <v>140</v>
      </c>
      <c r="C20" s="1" t="s">
        <v>141</v>
      </c>
      <c r="D20" s="1" t="s">
        <v>25</v>
      </c>
      <c r="E20" s="1" t="s">
        <v>25</v>
      </c>
    </row>
    <row r="21" spans="1:6" x14ac:dyDescent="0.25">
      <c r="A21" s="12" t="s">
        <v>114</v>
      </c>
      <c r="B21" s="12" t="s">
        <v>142</v>
      </c>
      <c r="C21" s="1" t="s">
        <v>143</v>
      </c>
      <c r="D21" s="1" t="s">
        <v>17</v>
      </c>
      <c r="E21" s="1" t="s">
        <v>17</v>
      </c>
    </row>
    <row r="22" spans="1:6" x14ac:dyDescent="0.25">
      <c r="A22" s="12" t="s">
        <v>115</v>
      </c>
      <c r="B22" s="12" t="s">
        <v>144</v>
      </c>
      <c r="C22" s="1" t="s">
        <v>145</v>
      </c>
      <c r="D22" s="1" t="s">
        <v>135</v>
      </c>
      <c r="E22" s="1" t="s">
        <v>135</v>
      </c>
    </row>
    <row r="23" spans="1:6" x14ac:dyDescent="0.25">
      <c r="A23" s="12" t="s">
        <v>116</v>
      </c>
      <c r="B23" s="12" t="s">
        <v>146</v>
      </c>
      <c r="C23" s="1" t="s">
        <v>147</v>
      </c>
      <c r="D23" s="1" t="s">
        <v>31</v>
      </c>
      <c r="E23" s="1" t="s">
        <v>31</v>
      </c>
    </row>
    <row r="24" spans="1:6" x14ac:dyDescent="0.25">
      <c r="A24" s="12" t="s">
        <v>117</v>
      </c>
      <c r="B24" s="12" t="s">
        <v>148</v>
      </c>
      <c r="C24" s="1" t="s">
        <v>149</v>
      </c>
      <c r="D24" s="1" t="s">
        <v>137</v>
      </c>
      <c r="E24" s="1" t="s">
        <v>137</v>
      </c>
    </row>
    <row r="25" spans="1:6" x14ac:dyDescent="0.25">
      <c r="A25" s="12" t="s">
        <v>119</v>
      </c>
      <c r="B25" s="12" t="s">
        <v>150</v>
      </c>
      <c r="C25" s="1" t="s">
        <v>151</v>
      </c>
      <c r="D25" s="1" t="s">
        <v>137</v>
      </c>
      <c r="E25" s="1" t="s">
        <v>137</v>
      </c>
    </row>
    <row r="26" spans="1:6" x14ac:dyDescent="0.25">
      <c r="A26" s="12" t="s">
        <v>118</v>
      </c>
      <c r="B26" s="12" t="s">
        <v>152</v>
      </c>
      <c r="C26" s="1" t="s">
        <v>153</v>
      </c>
      <c r="D26" s="1" t="s">
        <v>148</v>
      </c>
      <c r="E26" s="1" t="s">
        <v>148</v>
      </c>
    </row>
    <row r="27" spans="1:6" x14ac:dyDescent="0.25">
      <c r="A27" s="12" t="s">
        <v>121</v>
      </c>
      <c r="B27" s="12" t="s">
        <v>154</v>
      </c>
      <c r="C27" s="1" t="s">
        <v>155</v>
      </c>
      <c r="D27" s="1" t="s">
        <v>137</v>
      </c>
      <c r="E27" s="1" t="s">
        <v>137</v>
      </c>
      <c r="F27" s="1"/>
    </row>
    <row r="28" spans="1:6" x14ac:dyDescent="0.25">
      <c r="A28" s="12" t="s">
        <v>122</v>
      </c>
      <c r="B28" s="12" t="s">
        <v>156</v>
      </c>
      <c r="C28" s="1" t="s">
        <v>157</v>
      </c>
      <c r="D28" s="1" t="s">
        <v>154</v>
      </c>
      <c r="E28" s="1" t="s">
        <v>154</v>
      </c>
      <c r="F28" s="1"/>
    </row>
    <row r="29" spans="1:6" x14ac:dyDescent="0.25">
      <c r="A29" s="12" t="s">
        <v>123</v>
      </c>
      <c r="B29" s="12" t="s">
        <v>158</v>
      </c>
      <c r="C29" s="1" t="s">
        <v>159</v>
      </c>
      <c r="D29" s="1" t="s">
        <v>152</v>
      </c>
      <c r="E29" s="1" t="s">
        <v>152</v>
      </c>
      <c r="F29"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2023 BEd (ECE) OUA</vt:lpstr>
      <vt:lpstr>Course and unitsets</vt:lpstr>
      <vt:lpstr>Handbook</vt:lpstr>
      <vt:lpstr>Handbook</vt:lpstr>
      <vt:lpstr>'2023 BEd (ECE) OUA'!Print_Area</vt:lpstr>
      <vt:lpstr>'2023 BEd (ECE) OUA'!Print_Titles</vt:lpstr>
      <vt:lpstr>SPComm</vt:lpstr>
      <vt:lpstr>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Emma Balaam</cp:lastModifiedBy>
  <cp:lastPrinted>2021-09-16T01:04:36Z</cp:lastPrinted>
  <dcterms:created xsi:type="dcterms:W3CDTF">2018-08-21T08:23:18Z</dcterms:created>
  <dcterms:modified xsi:type="dcterms:W3CDTF">2022-12-02T03:44:32Z</dcterms:modified>
</cp:coreProperties>
</file>