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updateLinks="never"/>
  <mc:AlternateContent xmlns:mc="http://schemas.openxmlformats.org/markup-compatibility/2006">
    <mc:Choice Requires="x15">
      <x15ac:absPath xmlns:x15ac="http://schemas.microsoft.com/office/spreadsheetml/2010/11/ac" url="J:\ED\Teaching &amp; Learning\Teaching Support\Study Plan Templates\B.Ed Secondary\"/>
    </mc:Choice>
  </mc:AlternateContent>
  <xr:revisionPtr revIDLastSave="0" documentId="13_ncr:1_{F1E92412-2E45-49A0-81E0-8F85A64DD8CE}" xr6:coauthVersionLast="47" xr6:coauthVersionMax="47" xr10:uidLastSave="{00000000-0000-0000-0000-000000000000}"/>
  <workbookProtection workbookAlgorithmName="SHA-512" workbookHashValue="rbru0IwOofiLvSnDN5EIqClmWNfYjBTaCgyE9FsByaPvY0dD7StyOT9L2mMdCf1gO/fPhKtF18DruRwtadn/4g==" workbookSaltValue="kY5qJ6DKLUtIdbMM6en2pw==" workbookSpinCount="100000" lockStructure="1"/>
  <bookViews>
    <workbookView xWindow="-120" yWindow="-120" windowWidth="29040" windowHeight="15840" xr2:uid="{00000000-000D-0000-FFFF-FFFF00000000}"/>
  </bookViews>
  <sheets>
    <sheet name="2022 BEd (Sec) HASS Geog OUA v3" sheetId="1" r:id="rId1"/>
    <sheet name="Course and unitsets" sheetId="2" state="hidden" r:id="rId2"/>
    <sheet name="Handbook" sheetId="3" state="hidden" r:id="rId3"/>
  </sheets>
  <externalReferences>
    <externalReference r:id="rId4"/>
    <externalReference r:id="rId5"/>
  </externalReferences>
  <definedNames>
    <definedName name="Done">'[1]Courses and unitsets'!$A$20:$A$49</definedName>
    <definedName name="Handbook">Handbook!$A:$F</definedName>
    <definedName name="_xlnm.Print_Area" localSheetId="0">'2022 BEd (Sec) HASS Geog OUA v3'!$A$1:$G$81</definedName>
    <definedName name="_xlnm.Print_Titles" localSheetId="0">'2022 BEd (Sec) HASS Geog OUA v3'!$1:$1</definedName>
    <definedName name="SPComm">'Course and unitsets'!$A$6:$B$10</definedName>
    <definedName name="UnitCombs">'Course and unitsets'!$G$3:$H$32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A49" i="1" s="1"/>
  <c r="E49" i="1" s="1"/>
  <c r="B49" i="1" l="1"/>
  <c r="C49" i="1"/>
  <c r="A31" i="1"/>
  <c r="E31" i="1" s="1"/>
  <c r="A35" i="1"/>
  <c r="E35" i="1" s="1"/>
  <c r="A47" i="1"/>
  <c r="E47" i="1" s="1"/>
  <c r="A43" i="1"/>
  <c r="E43" i="1" s="1"/>
  <c r="A37" i="1"/>
  <c r="E37" i="1" s="1"/>
  <c r="A29" i="1"/>
  <c r="E29" i="1" s="1"/>
  <c r="A46" i="1"/>
  <c r="E46" i="1" s="1"/>
  <c r="A40" i="1"/>
  <c r="E40" i="1" s="1"/>
  <c r="A34" i="1"/>
  <c r="E34" i="1" s="1"/>
  <c r="A44" i="1"/>
  <c r="E44" i="1" s="1"/>
  <c r="A38" i="1"/>
  <c r="E38" i="1" s="1"/>
  <c r="A32" i="1"/>
  <c r="E32" i="1" s="1"/>
  <c r="A41" i="1"/>
  <c r="E41" i="1" s="1"/>
  <c r="A7" i="1"/>
  <c r="E7" i="1" s="1"/>
  <c r="A13" i="1"/>
  <c r="E13" i="1" s="1"/>
  <c r="A19" i="1"/>
  <c r="E19" i="1" s="1"/>
  <c r="A25" i="1"/>
  <c r="E25" i="1" s="1"/>
  <c r="A8" i="1"/>
  <c r="E8" i="1" s="1"/>
  <c r="A14" i="1"/>
  <c r="E14" i="1" s="1"/>
  <c r="A20" i="1"/>
  <c r="E20" i="1" s="1"/>
  <c r="A26" i="1"/>
  <c r="E26" i="1" s="1"/>
  <c r="A10" i="1"/>
  <c r="E10" i="1" s="1"/>
  <c r="A16" i="1"/>
  <c r="E16" i="1" s="1"/>
  <c r="A22" i="1"/>
  <c r="E22" i="1" s="1"/>
  <c r="A28" i="1"/>
  <c r="E28" i="1" s="1"/>
  <c r="A11" i="1"/>
  <c r="E11" i="1" s="1"/>
  <c r="A17" i="1"/>
  <c r="E17" i="1" s="1"/>
  <c r="A23" i="1"/>
  <c r="E23" i="1" s="1"/>
  <c r="C26" i="1" l="1"/>
  <c r="B26" i="1"/>
  <c r="C41" i="1"/>
  <c r="B41" i="1"/>
  <c r="C31" i="1"/>
  <c r="B31" i="1"/>
  <c r="B22" i="1"/>
  <c r="C22" i="1"/>
  <c r="C20" i="1"/>
  <c r="B20" i="1"/>
  <c r="B19" i="1"/>
  <c r="C19" i="1"/>
  <c r="C32" i="1"/>
  <c r="B32" i="1"/>
  <c r="B40" i="1"/>
  <c r="C40" i="1"/>
  <c r="C43" i="1"/>
  <c r="B43" i="1"/>
  <c r="C25" i="1"/>
  <c r="B25" i="1"/>
  <c r="B34" i="1"/>
  <c r="C34" i="1"/>
  <c r="B37" i="1"/>
  <c r="C37" i="1"/>
  <c r="C23" i="1"/>
  <c r="B23" i="1"/>
  <c r="C17" i="1"/>
  <c r="B17" i="1"/>
  <c r="B16" i="1"/>
  <c r="C16" i="1"/>
  <c r="C14" i="1"/>
  <c r="B14" i="1"/>
  <c r="C13" i="1"/>
  <c r="B13" i="1"/>
  <c r="C38" i="1"/>
  <c r="B38" i="1"/>
  <c r="B46" i="1"/>
  <c r="C46" i="1"/>
  <c r="C47" i="1"/>
  <c r="B47" i="1"/>
  <c r="B28" i="1"/>
  <c r="C28" i="1"/>
  <c r="C11" i="1"/>
  <c r="B11" i="1"/>
  <c r="B10" i="1"/>
  <c r="C10" i="1"/>
  <c r="C8" i="1"/>
  <c r="B8" i="1"/>
  <c r="C7" i="1"/>
  <c r="B7" i="1"/>
  <c r="C44" i="1"/>
  <c r="B44" i="1"/>
  <c r="C29" i="1"/>
  <c r="B29" i="1"/>
  <c r="C35" i="1"/>
  <c r="B35" i="1"/>
</calcChain>
</file>

<file path=xl/sharedStrings.xml><?xml version="1.0" encoding="utf-8"?>
<sst xmlns="http://schemas.openxmlformats.org/spreadsheetml/2006/main" count="325" uniqueCount="195">
  <si>
    <r>
      <t>Curtin University</t>
    </r>
    <r>
      <rPr>
        <sz val="11"/>
        <color theme="1"/>
        <rFont val="Arial"/>
        <family val="2"/>
      </rPr>
      <t xml:space="preserve">
School of Education </t>
    </r>
  </si>
  <si>
    <t>Course:</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</si>
  <si>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</si>
  <si>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</si>
  <si>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</si>
  <si>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800 credit points required</t>
  </si>
  <si>
    <t>Child Development for Educators</t>
  </si>
  <si>
    <t>INED3002</t>
  </si>
  <si>
    <t>EDC370</t>
  </si>
  <si>
    <t>Notes</t>
  </si>
  <si>
    <t>Indigenous Australian Education</t>
  </si>
  <si>
    <t>EDUC1020</t>
  </si>
  <si>
    <t>EDC105</t>
  </si>
  <si>
    <t>EDUC1022</t>
  </si>
  <si>
    <t>EDC135</t>
  </si>
  <si>
    <t>EDUC1018</t>
  </si>
  <si>
    <t>EDC163</t>
  </si>
  <si>
    <t>EDUC1028</t>
  </si>
  <si>
    <t>EDC175</t>
  </si>
  <si>
    <t>EDUC2006</t>
  </si>
  <si>
    <t>EDC245</t>
  </si>
  <si>
    <t>EDUC4050</t>
  </si>
  <si>
    <t>EDC445</t>
  </si>
  <si>
    <t>The Professional Educator: Transition to the Profession</t>
  </si>
  <si>
    <t>EDUC4041</t>
  </si>
  <si>
    <t>EDC450</t>
  </si>
  <si>
    <t>The Professional Educator: Developing Teacher Identity</t>
  </si>
  <si>
    <t>Level 2</t>
  </si>
  <si>
    <t>Level 3</t>
  </si>
  <si>
    <t>Level 4</t>
  </si>
  <si>
    <t>iSTEM</t>
  </si>
  <si>
    <t>EDUC4033</t>
  </si>
  <si>
    <t>EDC492</t>
  </si>
  <si>
    <t>iSTEM Education through Digital Stories</t>
  </si>
  <si>
    <t>EDUC4035</t>
  </si>
  <si>
    <t>EDC493</t>
  </si>
  <si>
    <t>iSTEM: Social Issues</t>
  </si>
  <si>
    <t>EDUC4026</t>
  </si>
  <si>
    <t>EDC488</t>
  </si>
  <si>
    <t>Project-based iSTEM Education</t>
  </si>
  <si>
    <t>English Language and Literacy</t>
  </si>
  <si>
    <t>EDUC4024</t>
  </si>
  <si>
    <t>EDC486</t>
  </si>
  <si>
    <t>EDUC4037</t>
  </si>
  <si>
    <t>EDC494</t>
  </si>
  <si>
    <t>Language and Diversity</t>
  </si>
  <si>
    <t>EDUC4025</t>
  </si>
  <si>
    <t>EDC487</t>
  </si>
  <si>
    <t>Creative Literacies</t>
  </si>
  <si>
    <t>Literacy and Numeracy in Diverse Populations</t>
  </si>
  <si>
    <t>EDUC4028</t>
  </si>
  <si>
    <t>EDC490</t>
  </si>
  <si>
    <t>EDUC4045</t>
  </si>
  <si>
    <t>EDC460</t>
  </si>
  <si>
    <t>EDUC4043</t>
  </si>
  <si>
    <t>EDC465</t>
  </si>
  <si>
    <t>Technologies</t>
  </si>
  <si>
    <t>EDUC4030</t>
  </si>
  <si>
    <t>EDC491</t>
  </si>
  <si>
    <t>Technologies: Coding for Teachers</t>
  </si>
  <si>
    <t>EDUC4039</t>
  </si>
  <si>
    <t>EDC495</t>
  </si>
  <si>
    <t>Technologies: Design Solutions</t>
  </si>
  <si>
    <t>EDUC4047</t>
  </si>
  <si>
    <t>EDC470</t>
  </si>
  <si>
    <t>Technologies: Digital Solutions</t>
  </si>
  <si>
    <t>Catholic Education</t>
  </si>
  <si>
    <t>CTED4003</t>
  </si>
  <si>
    <t>EDC483</t>
  </si>
  <si>
    <t>An Introduction to Catholic Education</t>
  </si>
  <si>
    <t>CTED4005</t>
  </si>
  <si>
    <t>EDC485</t>
  </si>
  <si>
    <t>CTED4004</t>
  </si>
  <si>
    <t>EDC484</t>
  </si>
  <si>
    <t>Professional Experience 4: The Internship</t>
  </si>
  <si>
    <t>Creating &amp; Responding to Literature</t>
  </si>
  <si>
    <t>Supporting Literacy &amp; Numeracy Development for Diverse Learners</t>
  </si>
  <si>
    <t>Alternative Approaches to Teaching Literacy &amp; Numeracy</t>
  </si>
  <si>
    <t>Prayer &amp; Morality in Catholic Studies</t>
  </si>
  <si>
    <t>Creed &amp; Sacraments in Catholic Studies</t>
  </si>
  <si>
    <t xml:space="preserve">Credits to Complete:  </t>
  </si>
  <si>
    <t>All other units</t>
  </si>
  <si>
    <t>Course Codes &amp; Titles</t>
  </si>
  <si>
    <t>SP commencing enrolment:</t>
  </si>
  <si>
    <t>Select starting SP</t>
  </si>
  <si>
    <t>START</t>
  </si>
  <si>
    <t>OpenUnis SP1</t>
  </si>
  <si>
    <t>SP1</t>
  </si>
  <si>
    <t>OpenUnis SP3</t>
  </si>
  <si>
    <t>SP3</t>
  </si>
  <si>
    <t>Order of Study Combinations</t>
  </si>
  <si>
    <t>Curtin SPK</t>
  </si>
  <si>
    <t>OUA Code</t>
  </si>
  <si>
    <t>Subject Title</t>
  </si>
  <si>
    <t>Pre-reqs</t>
  </si>
  <si>
    <t>Teaching and Learning in the Digital World</t>
  </si>
  <si>
    <t>Educators Inquiring About the World</t>
  </si>
  <si>
    <t>Prior Study</t>
  </si>
  <si>
    <t>Level 1</t>
  </si>
  <si>
    <t>Literacy &amp; Numeracy for Aboriginal &amp; Torres Strait Islander (ATSI) Learners</t>
  </si>
  <si>
    <t>Commencing enrolment:</t>
  </si>
  <si>
    <t>Specified Elective - please choose from the list below</t>
  </si>
  <si>
    <t>Progress</t>
  </si>
  <si>
    <r>
      <rPr>
        <b/>
        <sz val="12"/>
        <rFont val="Segoe UI"/>
        <family val="2"/>
      </rPr>
      <t xml:space="preserve">If you have any queries about your course, please contact </t>
    </r>
    <r>
      <rPr>
        <b/>
        <u/>
        <sz val="12"/>
        <color theme="10"/>
        <rFont val="Segoe UI"/>
        <family val="2"/>
      </rPr>
      <t>Curtin Connect</t>
    </r>
  </si>
  <si>
    <t>International Baccalaureate</t>
  </si>
  <si>
    <t>Prereq</t>
  </si>
  <si>
    <t>EDIB4004</t>
  </si>
  <si>
    <t>EDC481</t>
  </si>
  <si>
    <t>Introduction to the International Baccalaureate Programme</t>
  </si>
  <si>
    <t>EDIB4005</t>
  </si>
  <si>
    <t>EDC496</t>
  </si>
  <si>
    <t>International Baccalaureate Primary Years Programme</t>
  </si>
  <si>
    <t>EDIB4007</t>
  </si>
  <si>
    <t>EDC482</t>
  </si>
  <si>
    <t>The International Baccalaureate in Action</t>
  </si>
  <si>
    <t>Nil</t>
  </si>
  <si>
    <t>2022 OUA Education Enrolment Planner</t>
  </si>
  <si>
    <t>List of Education Specified Elective units</t>
  </si>
  <si>
    <t>EDC497</t>
  </si>
  <si>
    <t>International Baccalaureate Middle Years Programme</t>
  </si>
  <si>
    <t>EDIB4006</t>
  </si>
  <si>
    <t>OB-EDSC v.3</t>
  </si>
  <si>
    <t>OU-EDSC v.3</t>
  </si>
  <si>
    <t>EDSC1010</t>
  </si>
  <si>
    <t>EDSC1012</t>
  </si>
  <si>
    <t>EDSC4031</t>
  </si>
  <si>
    <t>EDSC2007</t>
  </si>
  <si>
    <t>EDSC2010</t>
  </si>
  <si>
    <t>SpElec</t>
  </si>
  <si>
    <t>EDSC3008</t>
  </si>
  <si>
    <t>EDSC4019</t>
  </si>
  <si>
    <t>EDSC3006</t>
  </si>
  <si>
    <t>EDSC3010</t>
  </si>
  <si>
    <t>Major TA Unit</t>
  </si>
  <si>
    <t>C&amp;I Unit</t>
  </si>
  <si>
    <t>Specified Elective</t>
  </si>
  <si>
    <t>Learning Theories, Diversity and Differentiation</t>
  </si>
  <si>
    <t>EDS107</t>
  </si>
  <si>
    <t>Literacy and Numeracy Across the Curriculum</t>
  </si>
  <si>
    <t>EDS110</t>
  </si>
  <si>
    <t>Managing the Learning Environment</t>
  </si>
  <si>
    <t>EDS210</t>
  </si>
  <si>
    <t>Secondary Professional Experience 1: Planning</t>
  </si>
  <si>
    <t>EDC163, EDS110</t>
  </si>
  <si>
    <t>EDS261</t>
  </si>
  <si>
    <t>Secondary Professional Experience 2: Assessment and Reporting</t>
  </si>
  <si>
    <t>EDS360</t>
  </si>
  <si>
    <t>Secondary Prof Exp 3: Using Data to Inform Teach and Learn</t>
  </si>
  <si>
    <t>EDS261, C&amp;I Senior</t>
  </si>
  <si>
    <t>EDS355</t>
  </si>
  <si>
    <t>Curriculum and Culture in Secondary Schools</t>
  </si>
  <si>
    <t>EDS309</t>
  </si>
  <si>
    <t>Educating Adolescents: Diversity and Inclusion</t>
  </si>
  <si>
    <t>EDS365</t>
  </si>
  <si>
    <t>Curriculum and Instruction Senior Secondary: English</t>
  </si>
  <si>
    <t>EDS133</t>
  </si>
  <si>
    <t>EDSC4025</t>
  </si>
  <si>
    <t>EDS144</t>
  </si>
  <si>
    <t>Curriculum and Instruction Lower Secondary: HASS</t>
  </si>
  <si>
    <t>EDSC4027</t>
  </si>
  <si>
    <t>EDS375</t>
  </si>
  <si>
    <t>Curriculum and Instruction Senior Secondary: HASS</t>
  </si>
  <si>
    <t>EDSC4029</t>
  </si>
  <si>
    <t>EDS310</t>
  </si>
  <si>
    <t>Curriculum and Instruction Senior Secondary: The Arts</t>
  </si>
  <si>
    <t>EDS155</t>
  </si>
  <si>
    <t>Curriculum and Instruction in Lower Secondary: English</t>
  </si>
  <si>
    <t>EDSC4033</t>
  </si>
  <si>
    <t>Curriculum and Instruction in Lower Secondary: The Arts</t>
  </si>
  <si>
    <t>GEOG1001</t>
  </si>
  <si>
    <t>PHGY1001</t>
  </si>
  <si>
    <t>ECON1002</t>
  </si>
  <si>
    <t>GEOG2004</t>
  </si>
  <si>
    <t>PHGY2001</t>
  </si>
  <si>
    <t>EDPR3010</t>
  </si>
  <si>
    <t>PHGY3001</t>
  </si>
  <si>
    <t>GEOG3003</t>
  </si>
  <si>
    <t xml:space="preserve"> Bachelor of Education (Secondary Education) (HASS - Geography) v3</t>
  </si>
  <si>
    <t>Human Geography</t>
  </si>
  <si>
    <t>GPH110</t>
  </si>
  <si>
    <t>Physical Geography</t>
  </si>
  <si>
    <t>BAN12</t>
  </si>
  <si>
    <t>Introductory Economics</t>
  </si>
  <si>
    <t>GPH200</t>
  </si>
  <si>
    <t>Geographies of Food Security</t>
  </si>
  <si>
    <t>GPH230</t>
  </si>
  <si>
    <t>Natural Hazards</t>
  </si>
  <si>
    <t>EDP373</t>
  </si>
  <si>
    <t>Inquiry in the Humanities &amp; Social Sciences Classroom</t>
  </si>
  <si>
    <t>GPH300</t>
  </si>
  <si>
    <t>Sustainable Livelihoods</t>
  </si>
  <si>
    <t>GPH100</t>
  </si>
  <si>
    <t>EDC155, EDC151</t>
  </si>
  <si>
    <t>GPH311</t>
  </si>
  <si>
    <t>Cultural Landscapes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</si>
</sst>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44" x14ac:knownFonts="1">
    <font>
      <sz val="11"/>
      <color theme="1"/>
      <name val="Calibri"/>
      <family val="2"/>
      <scheme val="minor"/>
    </font>
    <font>
      <b/>
      <sz val="11"/>
      <color theme="1"/>
      <name val="Arial"/>
      <family val="2"/>
    </font>
    <font>
      <sz val="11"/>
      <color theme="1"/>
      <name val="Arial"/>
      <family val="2"/>
    </font>
    <font>
      <b/>
      <sz val="18"/>
      <color theme="0"/>
      <name val="Arial"/>
      <family val="2"/>
    </font>
    <font>
      <b/>
      <sz val="11"/>
      <color theme="1"/>
      <name val="Segoe UI"/>
      <family val="2"/>
    </font>
    <font>
      <sz val="11"/>
      <color theme="1"/>
      <name val="Segoe UI"/>
      <family val="2"/>
    </font>
    <font>
      <sz val="1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8"/>
      <name val="Segoe UI"/>
      <family val="2"/>
    </font>
    <font>
      <sz val="6"/>
      <color theme="1"/>
      <name val="Segoe UI"/>
      <family val="2"/>
    </font>
    <font>
      <b/>
      <sz val="10"/>
      <name val="Segoe UI"/>
      <family val="2"/>
    </font>
    <font>
      <sz val="6"/>
      <color theme="1"/>
      <name val="Arial"/>
      <family val="2"/>
    </font>
    <font>
      <sz val="10"/>
      <color indexed="8"/>
      <name val="Arial"/>
      <family val="2"/>
    </font>
    <font>
      <sz val="9"/>
      <name val="Segoe UI"/>
      <family val="2"/>
    </font>
    <font>
      <b/>
      <sz val="9"/>
      <name val="Segoe UI"/>
      <family val="2"/>
    </font>
    <font>
      <b/>
      <sz val="11"/>
      <name val="Arial"/>
      <family val="2"/>
    </font>
    <font>
      <b/>
      <sz val="12"/>
      <name val="Arial"/>
      <family val="2"/>
    </font>
    <font>
      <b/>
      <sz val="11"/>
      <name val="Segoe UI"/>
      <family val="2"/>
    </font>
    <font>
      <sz val="8"/>
      <color theme="1"/>
      <name val="Arial"/>
      <family val="2"/>
    </font>
    <font>
      <b/>
      <sz val="8"/>
      <color theme="0"/>
      <name val="Arial"/>
      <family val="2"/>
    </font>
    <font>
      <b/>
      <sz val="9"/>
      <color theme="0"/>
      <name val="Arial"/>
      <family val="2"/>
    </font>
    <font>
      <sz val="8"/>
      <name val="Arial"/>
      <family val="2"/>
    </font>
    <font>
      <sz val="8"/>
      <color theme="0"/>
      <name val="Segoe UI"/>
      <family val="2"/>
    </font>
    <font>
      <b/>
      <sz val="10"/>
      <color theme="1"/>
      <name val="Segoe UI"/>
      <family val="2"/>
    </font>
    <font>
      <sz val="7"/>
      <color theme="1"/>
      <name val="Segoe UI"/>
      <family val="2"/>
    </font>
    <font>
      <sz val="7"/>
      <color theme="1"/>
      <name val="Arial"/>
      <family val="2"/>
    </font>
    <font>
      <sz val="9"/>
      <name val="Wingdings"/>
      <charset val="2"/>
    </font>
    <font>
      <u/>
      <sz val="11"/>
      <color theme="10"/>
      <name val="Calibri"/>
      <family val="2"/>
      <scheme val="minor"/>
    </font>
    <font>
      <b/>
      <u/>
      <sz val="12"/>
      <color theme="10"/>
      <name val="Segoe UI"/>
      <family val="2"/>
    </font>
    <font>
      <b/>
      <sz val="12"/>
      <name val="Segoe UI"/>
      <family val="2"/>
    </font>
    <font>
      <b/>
      <u/>
      <sz val="12"/>
      <color theme="10"/>
      <name val="Calibri"/>
      <family val="2"/>
      <scheme val="minor"/>
    </font>
    <font>
      <b/>
      <sz val="9"/>
      <color theme="0"/>
      <name val="Segoe UI"/>
      <family val="2"/>
    </font>
    <font>
      <sz val="12"/>
      <color theme="1"/>
      <name val="Wingdings"/>
      <charset val="2"/>
    </font>
    <font>
      <b/>
      <sz val="8"/>
      <name val="Segoe UI"/>
      <family val="2"/>
    </font>
    <font>
      <sz val="12"/>
      <color theme="1"/>
      <name val="Segoe UI"/>
      <family val="2"/>
    </font>
    <font>
      <b/>
      <sz val="6"/>
      <color theme="1"/>
      <name val="Segoe UI"/>
      <family val="2"/>
    </font>
    <font>
      <sz val="6"/>
      <color theme="1"/>
      <name val="Calibri"/>
      <family val="2"/>
      <scheme val="minor"/>
    </font>
    <font>
      <sz val="8"/>
      <color rgb="FF000000"/>
      <name val="Arial"/>
      <family val="2"/>
    </font>
    <font>
      <sz val="10"/>
      <color theme="1"/>
      <name val="Calibri"/>
      <family val="2"/>
      <scheme val="minor"/>
    </font>
    <font>
      <sz val="11"/>
      <color rgb="FF444444"/>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rgb="FF9BC2E6"/>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rgb="FF99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E2EFDA"/>
        <bgColor rgb="FF000000"/>
      </patternFill>
    </fill>
    <fill>
      <patternFill patternType="solid">
        <fgColor rgb="FFFCE4D6"/>
        <bgColor rgb="FF000000"/>
      </patternFill>
    </fill>
    <fill>
      <patternFill patternType="solid">
        <fgColor theme="9" tint="0.79998168889431442"/>
        <bgColor rgb="FF000000"/>
      </patternFill>
    </fill>
    <fill>
      <patternFill patternType="solid">
        <fgColor rgb="FFDDEBF7"/>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2">
    <border>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style="thin">
        <color theme="0" tint="-0.14996795556505021"/>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top style="thin">
        <color theme="0" tint="-0.14996795556505021"/>
      </top>
      <bottom/>
      <diagonal/>
    </border>
    <border>
      <left/>
      <right/>
      <top style="thin">
        <color auto="1"/>
      </top>
      <bottom style="thin">
        <color auto="1"/>
      </bottom>
      <diagonal/>
    </border>
    <border>
      <left/>
      <right/>
      <top style="thin">
        <color indexed="64"/>
      </top>
      <bottom/>
      <diagonal/>
    </border>
    <border>
      <left/>
      <right/>
      <top/>
      <bottom style="thin">
        <color auto="1"/>
      </bottom>
      <diagonal/>
    </border>
    <border>
      <left style="thin">
        <color rgb="FF6D6E71"/>
      </left>
      <right/>
      <top style="thin">
        <color rgb="FF6D6E71"/>
      </top>
      <bottom/>
      <diagonal/>
    </border>
    <border>
      <left/>
      <right/>
      <top style="thin">
        <color rgb="FF6D6E71"/>
      </top>
      <bottom/>
      <diagonal/>
    </border>
    <border>
      <left/>
      <right style="thin">
        <color rgb="FF6D6E71"/>
      </right>
      <top style="thin">
        <color rgb="FF6D6E7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3743705557422"/>
      </top>
      <bottom style="thin">
        <color theme="0" tint="-0.14996795556505021"/>
      </bottom>
      <diagonal/>
    </border>
    <border>
      <left/>
      <right/>
      <top style="thin">
        <color theme="0" tint="-0.1498764000366222"/>
      </top>
      <bottom style="thin">
        <color theme="0" tint="-0.1498458815271462"/>
      </bottom>
      <diagonal/>
    </border>
    <border>
      <left/>
      <right style="thin">
        <color theme="0" tint="-0.24994659260841701"/>
      </right>
      <top/>
      <bottom/>
      <diagonal/>
    </border>
    <border>
      <left/>
      <right/>
      <top style="thin">
        <color rgb="FF6D6E71"/>
      </top>
      <bottom style="thin">
        <color theme="0" tint="-0.14993743705557422"/>
      </bottom>
      <diagonal/>
    </border>
    <border>
      <left/>
      <right style="thin">
        <color rgb="FF6D6E71"/>
      </right>
      <top style="thin">
        <color rgb="FF6D6E71"/>
      </top>
      <bottom style="thin">
        <color theme="0" tint="-0.14993743705557422"/>
      </bottom>
      <diagonal/>
    </border>
    <border>
      <left/>
      <right style="thin">
        <color theme="0" tint="-0.14996795556505021"/>
      </right>
      <top style="thin">
        <color theme="0" tint="-0.14990691854609822"/>
      </top>
      <bottom style="thin">
        <color theme="0" tint="-0.14996795556505021"/>
      </bottom>
      <diagonal/>
    </border>
    <border>
      <left/>
      <right/>
      <top style="thin">
        <color theme="0" tint="-0.14990691854609822"/>
      </top>
      <bottom style="thin">
        <color theme="0" tint="-0.14996795556505021"/>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8458815271462"/>
      </bottom>
      <diagonal/>
    </border>
    <border>
      <left style="thin">
        <color theme="0" tint="-0.1498764000366222"/>
      </left>
      <right/>
      <top style="thin">
        <color theme="0" tint="-0.1498764000366222"/>
      </top>
      <bottom style="thin">
        <color theme="0" tint="-0.14990691854609822"/>
      </bottom>
      <diagonal/>
    </border>
    <border>
      <left/>
      <right/>
      <top style="thin">
        <color theme="0" tint="-0.1498764000366222"/>
      </top>
      <bottom style="thin">
        <color theme="0" tint="-0.14990691854609822"/>
      </bottom>
      <diagonal/>
    </border>
    <border>
      <left/>
      <right style="thin">
        <color theme="0" tint="-0.1498764000366222"/>
      </right>
      <top style="thin">
        <color theme="0" tint="-0.1498764000366222"/>
      </top>
      <bottom style="thin">
        <color theme="0" tint="-0.14990691854609822"/>
      </bottom>
      <diagonal/>
    </border>
    <border>
      <left style="thin">
        <color theme="0" tint="-0.1498764000366222"/>
      </left>
      <right/>
      <top/>
      <bottom style="thin">
        <color theme="0" tint="-0.14996795556505021"/>
      </bottom>
      <diagonal/>
    </border>
    <border>
      <left/>
      <right style="thin">
        <color theme="0" tint="-0.1498764000366222"/>
      </right>
      <top/>
      <bottom style="thin">
        <color theme="0" tint="-0.14993743705557422"/>
      </bottom>
      <diagonal/>
    </border>
    <border>
      <left style="thin">
        <color theme="0" tint="-0.1498764000366222"/>
      </left>
      <right/>
      <top style="thin">
        <color theme="0" tint="-0.14993743705557422"/>
      </top>
      <bottom style="thin">
        <color theme="0" tint="-0.14996795556505021"/>
      </bottom>
      <diagonal/>
    </border>
    <border>
      <left/>
      <right style="thin">
        <color theme="0" tint="-0.1498764000366222"/>
      </right>
      <top style="thin">
        <color theme="0" tint="-0.14993743705557422"/>
      </top>
      <bottom style="thin">
        <color theme="0" tint="-0.14993743705557422"/>
      </bottom>
      <diagonal/>
    </border>
    <border>
      <left style="thin">
        <color theme="0" tint="-0.1498764000366222"/>
      </left>
      <right/>
      <top style="thin">
        <color theme="0" tint="-0.14993743705557422"/>
      </top>
      <bottom/>
      <diagonal/>
    </border>
    <border>
      <left/>
      <right style="thin">
        <color theme="0" tint="-0.1498764000366222"/>
      </right>
      <top style="thin">
        <color theme="0" tint="-0.14993743705557422"/>
      </top>
      <bottom/>
      <diagonal/>
    </border>
    <border>
      <left style="thin">
        <color theme="0" tint="-0.1498764000366222"/>
      </left>
      <right/>
      <top style="thin">
        <color theme="0" tint="-0.34998626667073579"/>
      </top>
      <bottom style="thin">
        <color theme="0" tint="-0.34998626667073579"/>
      </bottom>
      <diagonal/>
    </border>
    <border>
      <left/>
      <right style="thin">
        <color theme="0" tint="-0.1498764000366222"/>
      </right>
      <top style="thin">
        <color theme="0" tint="-0.34998626667073579"/>
      </top>
      <bottom style="thin">
        <color theme="0" tint="-0.34998626667073579"/>
      </bottom>
      <diagonal/>
    </border>
    <border>
      <left/>
      <right style="thin">
        <color theme="0" tint="-0.1498764000366222"/>
      </right>
      <top/>
      <bottom style="thin">
        <color theme="0" tint="-0.1498458815271462"/>
      </bottom>
      <diagonal/>
    </border>
    <border>
      <left/>
      <right style="thin">
        <color theme="0" tint="-0.1498764000366222"/>
      </right>
      <top style="thin">
        <color theme="0" tint="-0.1498764000366222"/>
      </top>
      <bottom style="thin">
        <color theme="0" tint="-0.1498458815271462"/>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764000366222"/>
      </right>
      <top style="thin">
        <color theme="0" tint="-0.1498458815271462"/>
      </top>
      <bottom style="thin">
        <color theme="0" tint="-0.1498458815271462"/>
      </bottom>
      <diagonal/>
    </border>
    <border>
      <left style="thin">
        <color theme="0" tint="-0.1498764000366222"/>
      </left>
      <right/>
      <top style="thin">
        <color theme="0" tint="-0.1498458815271462"/>
      </top>
      <bottom style="thin">
        <color theme="0" tint="-0.1498764000366222"/>
      </bottom>
      <diagonal/>
    </border>
    <border>
      <left/>
      <right/>
      <top style="thin">
        <color theme="0" tint="-0.1498458815271462"/>
      </top>
      <bottom style="thin">
        <color theme="0" tint="-0.1498764000366222"/>
      </bottom>
      <diagonal/>
    </border>
    <border>
      <left/>
      <right style="thin">
        <color theme="0" tint="-0.1498764000366222"/>
      </right>
      <top style="thin">
        <color theme="0" tint="-0.1498458815271462"/>
      </top>
      <bottom style="thin">
        <color theme="0" tint="-0.1498764000366222"/>
      </bottom>
      <diagonal/>
    </border>
    <border>
      <left/>
      <right/>
      <top/>
      <bottom style="medium">
        <color indexed="64"/>
      </bottom>
      <diagonal/>
    </border>
    <border>
      <left/>
      <right/>
      <top style="medium">
        <color indexed="64"/>
      </top>
      <bottom/>
      <diagonal/>
    </border>
  </borders>
  <cellStyleXfs count="3">
    <xf numFmtId="0" fontId="0" fillId="0" borderId="0"/>
    <xf numFmtId="0" fontId="16" fillId="0" borderId="0">
      <alignment vertical="top"/>
    </xf>
    <xf numFmtId="0" fontId="31" fillId="0" borderId="0" applyNumberFormat="0" applyFill="0" applyBorder="0" applyAlignment="0" applyProtection="0"/>
  </cellStyleXfs>
  <cellXfs count="216">
    <xf numFmtId="0" fontId="0" fillId="0" borderId="0" xfId="0"/>
    <xf numFmtId="0" fontId="22" fillId="0" borderId="0" xfId="0" applyFont="1" applyAlignment="1">
      <alignment vertical="center"/>
    </xf>
    <xf numFmtId="0" fontId="23" fillId="7" borderId="0" xfId="0" applyFont="1" applyFill="1" applyAlignment="1">
      <alignment vertical="center"/>
    </xf>
    <xf numFmtId="0" fontId="22" fillId="0" borderId="0" xfId="0" applyFont="1" applyAlignment="1">
      <alignment horizontal="left" vertical="center"/>
    </xf>
    <xf numFmtId="0" fontId="22" fillId="0" borderId="0" xfId="0" applyFont="1"/>
    <xf numFmtId="0" fontId="22" fillId="0" borderId="0" xfId="0" applyFont="1" applyFill="1" applyAlignment="1">
      <alignment vertical="center"/>
    </xf>
    <xf numFmtId="0" fontId="24" fillId="7" borderId="0" xfId="0" applyFont="1" applyFill="1" applyAlignment="1">
      <alignment vertical="center"/>
    </xf>
    <xf numFmtId="0" fontId="12" fillId="7" borderId="0" xfId="0" applyFont="1" applyFill="1" applyBorder="1" applyAlignment="1">
      <alignment horizontal="center" vertical="center"/>
    </xf>
    <xf numFmtId="0" fontId="22" fillId="8" borderId="10" xfId="0" applyFont="1" applyFill="1" applyBorder="1" applyAlignment="1">
      <alignment vertical="center"/>
    </xf>
    <xf numFmtId="0" fontId="22" fillId="8" borderId="10" xfId="0" applyFont="1" applyFill="1" applyBorder="1" applyAlignment="1">
      <alignment horizontal="center" vertical="center"/>
    </xf>
    <xf numFmtId="0" fontId="22" fillId="0" borderId="11" xfId="0" applyFont="1" applyBorder="1" applyAlignment="1">
      <alignment horizontal="center" vertical="center"/>
    </xf>
    <xf numFmtId="0" fontId="25" fillId="0" borderId="0" xfId="0" applyFont="1" applyFill="1" applyBorder="1" applyAlignment="1">
      <alignment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5" fillId="0" borderId="0" xfId="0" applyFont="1" applyFill="1" applyAlignment="1">
      <alignment vertical="center"/>
    </xf>
    <xf numFmtId="49" fontId="8" fillId="0" borderId="12" xfId="0" applyNumberFormat="1" applyFont="1" applyBorder="1"/>
    <xf numFmtId="0" fontId="8" fillId="0" borderId="12" xfId="0" applyFont="1" applyBorder="1"/>
    <xf numFmtId="0" fontId="8" fillId="0" borderId="12" xfId="0" applyFont="1" applyBorder="1" applyAlignment="1"/>
    <xf numFmtId="49" fontId="8" fillId="0" borderId="12" xfId="0" applyNumberFormat="1" applyFont="1" applyFill="1" applyBorder="1"/>
    <xf numFmtId="0" fontId="0" fillId="0" borderId="0" xfId="0" applyAlignment="1">
      <alignment horizontal="center" vertical="center"/>
    </xf>
    <xf numFmtId="0" fontId="7" fillId="2" borderId="0" xfId="0" applyFont="1" applyFill="1" applyAlignment="1" applyProtection="1">
      <alignment horizontal="right" vertical="center"/>
    </xf>
    <xf numFmtId="0" fontId="7" fillId="2" borderId="0" xfId="0" applyFont="1" applyFill="1" applyBorder="1" applyAlignment="1" applyProtection="1">
      <alignment vertical="center"/>
    </xf>
    <xf numFmtId="0" fontId="18" fillId="2" borderId="0" xfId="0" applyFont="1" applyFill="1" applyBorder="1" applyAlignment="1" applyProtection="1">
      <alignment vertical="center"/>
    </xf>
    <xf numFmtId="164" fontId="26" fillId="2" borderId="0" xfId="0" applyNumberFormat="1" applyFont="1" applyFill="1" applyBorder="1" applyAlignment="1" applyProtection="1">
      <alignment vertical="center" wrapText="1"/>
    </xf>
    <xf numFmtId="164" fontId="12" fillId="2" borderId="0" xfId="0" applyNumberFormat="1" applyFont="1" applyFill="1" applyBorder="1" applyAlignment="1" applyProtection="1">
      <alignment vertical="center" wrapText="1"/>
    </xf>
    <xf numFmtId="0" fontId="7" fillId="2" borderId="0" xfId="0" applyFont="1" applyFill="1" applyAlignment="1" applyProtection="1">
      <alignment vertical="center"/>
    </xf>
    <xf numFmtId="1" fontId="9" fillId="2" borderId="0" xfId="0" applyNumberFormat="1" applyFont="1" applyFill="1" applyBorder="1" applyAlignment="1" applyProtection="1">
      <alignment horizontal="right" vertical="center"/>
    </xf>
    <xf numFmtId="0" fontId="8" fillId="2" borderId="0" xfId="0" applyFont="1" applyFill="1" applyAlignment="1" applyProtection="1">
      <alignment horizontal="right" vertical="center"/>
    </xf>
    <xf numFmtId="0" fontId="11" fillId="2" borderId="0" xfId="0" applyFont="1" applyFill="1" applyBorder="1" applyAlignment="1" applyProtection="1">
      <alignment vertical="center"/>
    </xf>
    <xf numFmtId="0" fontId="11" fillId="2" borderId="0" xfId="0" applyFont="1" applyFill="1" applyBorder="1" applyAlignment="1" applyProtection="1">
      <alignment vertical="center" wrapText="1"/>
    </xf>
    <xf numFmtId="0" fontId="5" fillId="2" borderId="0" xfId="0" applyFont="1" applyFill="1" applyAlignment="1" applyProtection="1">
      <alignment vertical="center"/>
    </xf>
    <xf numFmtId="0" fontId="9" fillId="0" borderId="7" xfId="0" applyFont="1" applyFill="1" applyBorder="1" applyAlignment="1" applyProtection="1">
      <alignment horizontal="center" vertical="center" wrapText="1"/>
    </xf>
    <xf numFmtId="0" fontId="9" fillId="2" borderId="8" xfId="0" applyFont="1" applyFill="1" applyBorder="1" applyAlignment="1" applyProtection="1">
      <alignment horizontal="left" vertical="center" wrapText="1"/>
    </xf>
    <xf numFmtId="0" fontId="9" fillId="2" borderId="8" xfId="0" applyFont="1" applyFill="1" applyBorder="1" applyAlignment="1" applyProtection="1">
      <alignment vertical="center"/>
    </xf>
    <xf numFmtId="0" fontId="11" fillId="2" borderId="8"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2" borderId="2"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9" fillId="10" borderId="7" xfId="0" applyFont="1" applyFill="1" applyBorder="1" applyAlignment="1" applyProtection="1">
      <alignment horizontal="left" vertical="center" wrapText="1"/>
    </xf>
    <xf numFmtId="0" fontId="9" fillId="10" borderId="4" xfId="0" applyFont="1" applyFill="1" applyBorder="1" applyAlignment="1" applyProtection="1">
      <alignment vertical="center" wrapText="1"/>
    </xf>
    <xf numFmtId="0" fontId="11" fillId="10" borderId="4" xfId="0" applyFont="1" applyFill="1" applyBorder="1" applyAlignment="1" applyProtection="1">
      <alignment vertical="center" wrapText="1"/>
    </xf>
    <xf numFmtId="0" fontId="9" fillId="0" borderId="4" xfId="0" applyFont="1" applyFill="1" applyBorder="1" applyAlignment="1" applyProtection="1">
      <alignment vertical="center"/>
    </xf>
    <xf numFmtId="0" fontId="9" fillId="0" borderId="6" xfId="0" applyFont="1" applyFill="1" applyBorder="1" applyAlignment="1" applyProtection="1">
      <alignment vertical="center"/>
    </xf>
    <xf numFmtId="0" fontId="9" fillId="2" borderId="0" xfId="0" applyFont="1" applyFill="1" applyAlignment="1" applyProtection="1">
      <alignment vertical="center"/>
    </xf>
    <xf numFmtId="0" fontId="9" fillId="0" borderId="8" xfId="0" applyFont="1" applyFill="1" applyBorder="1" applyAlignment="1" applyProtection="1">
      <alignment vertical="center"/>
    </xf>
    <xf numFmtId="0" fontId="9" fillId="0" borderId="16"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7" fillId="0" borderId="9" xfId="0" applyFont="1" applyFill="1" applyBorder="1" applyAlignment="1" applyProtection="1">
      <alignment vertical="center"/>
    </xf>
    <xf numFmtId="0" fontId="11" fillId="2" borderId="0"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7" fillId="0" borderId="4" xfId="0" applyFont="1" applyFill="1" applyBorder="1" applyAlignment="1" applyProtection="1">
      <alignment vertical="center"/>
    </xf>
    <xf numFmtId="0" fontId="6" fillId="0" borderId="6" xfId="0" applyFont="1" applyFill="1" applyBorder="1" applyAlignment="1" applyProtection="1">
      <alignment vertical="center" wrapText="1"/>
      <protection locked="0"/>
    </xf>
    <xf numFmtId="0" fontId="6" fillId="0" borderId="5" xfId="0" applyFont="1" applyFill="1" applyBorder="1" applyAlignment="1" applyProtection="1">
      <alignment vertical="center" wrapText="1"/>
      <protection locked="0"/>
    </xf>
    <xf numFmtId="0" fontId="9" fillId="2" borderId="4" xfId="0" applyFont="1" applyFill="1" applyBorder="1" applyAlignment="1" applyProtection="1">
      <alignment vertical="center"/>
    </xf>
    <xf numFmtId="0" fontId="9" fillId="2" borderId="2" xfId="0" applyFont="1" applyFill="1" applyBorder="1" applyAlignment="1" applyProtection="1">
      <alignment vertical="center"/>
    </xf>
    <xf numFmtId="0" fontId="36" fillId="0" borderId="33"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0" fillId="0" borderId="0" xfId="0" applyFill="1" applyBorder="1" applyProtection="1">
      <protection locked="0"/>
    </xf>
    <xf numFmtId="0" fontId="2" fillId="2" borderId="0" xfId="0" applyFont="1" applyFill="1" applyBorder="1" applyProtection="1">
      <protection locked="0"/>
    </xf>
    <xf numFmtId="0" fontId="2" fillId="2" borderId="0" xfId="0" applyFont="1" applyFill="1" applyProtection="1">
      <protection locked="0"/>
    </xf>
    <xf numFmtId="0" fontId="4" fillId="0" borderId="0" xfId="0" applyFont="1" applyFill="1" applyAlignment="1" applyProtection="1">
      <alignment vertical="center"/>
      <protection locked="0"/>
    </xf>
    <xf numFmtId="0" fontId="21"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2" borderId="0" xfId="0" applyFont="1" applyFill="1" applyBorder="1" applyProtection="1">
      <protection locked="0"/>
    </xf>
    <xf numFmtId="0" fontId="5" fillId="2" borderId="0" xfId="0" applyFont="1" applyFill="1" applyProtection="1">
      <protection locked="0"/>
    </xf>
    <xf numFmtId="0" fontId="5" fillId="2" borderId="0" xfId="0" applyFont="1" applyFill="1" applyAlignment="1" applyProtection="1">
      <alignment vertical="center"/>
      <protection locked="0"/>
    </xf>
    <xf numFmtId="0" fontId="18"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14" fontId="17" fillId="0" borderId="0" xfId="0" applyNumberFormat="1"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0" xfId="0" applyFont="1" applyFill="1" applyBorder="1" applyAlignment="1" applyProtection="1">
      <alignment vertical="center" wrapText="1"/>
      <protection locked="0"/>
    </xf>
    <xf numFmtId="0" fontId="10"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right" vertical="center"/>
      <protection locked="0"/>
    </xf>
    <xf numFmtId="0" fontId="11" fillId="3" borderId="14" xfId="0" applyFont="1" applyFill="1" applyBorder="1" applyAlignment="1" applyProtection="1">
      <alignment vertical="center"/>
      <protection locked="0"/>
    </xf>
    <xf numFmtId="0" fontId="2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1" fillId="2" borderId="0" xfId="0" applyFont="1" applyFill="1" applyAlignment="1" applyProtection="1">
      <alignment wrapText="1"/>
      <protection locked="0"/>
    </xf>
    <xf numFmtId="0" fontId="9" fillId="2" borderId="4"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30" fillId="10" borderId="0" xfId="0" applyFont="1" applyFill="1" applyBorder="1" applyAlignment="1" applyProtection="1">
      <alignment horizontal="center" vertical="center" wrapText="1"/>
      <protection locked="0"/>
    </xf>
    <xf numFmtId="0" fontId="30" fillId="10" borderId="19"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0" fillId="0" borderId="0" xfId="0" applyProtection="1">
      <protection locked="0"/>
    </xf>
    <xf numFmtId="0" fontId="25" fillId="0" borderId="0" xfId="0" applyFont="1" applyFill="1" applyAlignment="1" applyProtection="1">
      <alignment vertical="center"/>
      <protection locked="0"/>
    </xf>
    <xf numFmtId="0" fontId="11" fillId="0" borderId="0" xfId="0" applyFont="1" applyFill="1" applyBorder="1" applyAlignment="1" applyProtection="1">
      <alignment vertical="center"/>
      <protection locked="0"/>
    </xf>
    <xf numFmtId="0" fontId="11" fillId="2" borderId="0" xfId="0" applyFont="1" applyFill="1" applyProtection="1">
      <protection locked="0"/>
    </xf>
    <xf numFmtId="0" fontId="12"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protection locked="0"/>
    </xf>
    <xf numFmtId="0" fontId="13" fillId="2" borderId="0" xfId="0" applyFont="1" applyFill="1" applyAlignment="1" applyProtection="1">
      <alignment vertical="center" wrapText="1"/>
      <protection locked="0"/>
    </xf>
    <xf numFmtId="0" fontId="39" fillId="2" borderId="0" xfId="0" applyFont="1" applyFill="1" applyBorder="1" applyAlignment="1" applyProtection="1">
      <alignment horizontal="center" vertical="center" wrapText="1"/>
      <protection locked="0"/>
    </xf>
    <xf numFmtId="0" fontId="40" fillId="0" borderId="0" xfId="0" applyFont="1" applyProtection="1">
      <protection locked="0"/>
    </xf>
    <xf numFmtId="0" fontId="28" fillId="2" borderId="0" xfId="0" applyFont="1" applyFill="1" applyAlignment="1" applyProtection="1">
      <alignment vertical="center"/>
      <protection locked="0"/>
    </xf>
    <xf numFmtId="0" fontId="28" fillId="2" borderId="0" xfId="0" applyFont="1" applyFill="1" applyAlignment="1" applyProtection="1">
      <alignment vertical="center" wrapText="1"/>
      <protection locked="0"/>
    </xf>
    <xf numFmtId="0" fontId="29" fillId="2" borderId="0" xfId="0" applyFont="1" applyFill="1" applyAlignment="1" applyProtection="1">
      <alignment horizontal="right" vertical="center"/>
      <protection locked="0"/>
    </xf>
    <xf numFmtId="0" fontId="15" fillId="2" borderId="0" xfId="0" applyFont="1" applyFill="1" applyAlignment="1" applyProtection="1">
      <alignment vertical="center"/>
      <protection locked="0"/>
    </xf>
    <xf numFmtId="0" fontId="15" fillId="2" borderId="0" xfId="0" applyFont="1" applyFill="1" applyAlignment="1" applyProtection="1">
      <alignment horizontal="right" vertical="center"/>
      <protection locked="0"/>
    </xf>
    <xf numFmtId="0" fontId="35" fillId="11" borderId="29" xfId="0" applyFont="1" applyFill="1" applyBorder="1" applyAlignment="1" applyProtection="1">
      <alignment vertical="center" wrapText="1"/>
      <protection locked="0"/>
    </xf>
    <xf numFmtId="0" fontId="35" fillId="11" borderId="30" xfId="0" applyFont="1" applyFill="1" applyBorder="1" applyAlignment="1" applyProtection="1">
      <alignment vertical="center" wrapText="1"/>
      <protection locked="0"/>
    </xf>
    <xf numFmtId="0" fontId="37" fillId="11" borderId="30" xfId="0" applyFont="1" applyFill="1" applyBorder="1" applyAlignment="1" applyProtection="1">
      <alignment horizontal="center" vertical="center"/>
      <protection locked="0"/>
    </xf>
    <xf numFmtId="0" fontId="37" fillId="11"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left" vertical="center" wrapText="1"/>
      <protection locked="0"/>
    </xf>
    <xf numFmtId="0" fontId="17" fillId="2" borderId="2"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left" vertical="center" wrapText="1"/>
      <protection locked="0"/>
    </xf>
    <xf numFmtId="0" fontId="36" fillId="2" borderId="24" xfId="0" applyFont="1" applyFill="1" applyBorder="1" applyAlignment="1" applyProtection="1">
      <alignment horizontal="center" vertical="center" wrapText="1"/>
      <protection locked="0"/>
    </xf>
    <xf numFmtId="0" fontId="38" fillId="0" borderId="35"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center" vertical="center" wrapText="1"/>
      <protection locked="0"/>
    </xf>
    <xf numFmtId="0" fontId="36" fillId="2" borderId="26" xfId="0" applyFont="1" applyFill="1" applyBorder="1" applyAlignment="1" applyProtection="1">
      <alignment horizontal="center" vertical="center" wrapText="1"/>
      <protection locked="0"/>
    </xf>
    <xf numFmtId="0" fontId="38" fillId="0" borderId="37" xfId="0" applyFont="1" applyFill="1" applyBorder="1" applyAlignment="1" applyProtection="1">
      <alignment horizontal="center" vertical="center" wrapText="1"/>
      <protection locked="0"/>
    </xf>
    <xf numFmtId="0" fontId="35" fillId="11" borderId="38" xfId="0" applyFont="1" applyFill="1" applyBorder="1" applyAlignment="1" applyProtection="1">
      <alignment vertical="center"/>
      <protection locked="0"/>
    </xf>
    <xf numFmtId="0" fontId="35" fillId="11" borderId="27" xfId="0" applyFont="1" applyFill="1" applyBorder="1" applyAlignment="1" applyProtection="1">
      <alignment vertical="center" wrapText="1"/>
      <protection locked="0"/>
    </xf>
    <xf numFmtId="0" fontId="35" fillId="11" borderId="39" xfId="0" applyFont="1" applyFill="1" applyBorder="1" applyAlignment="1" applyProtection="1">
      <alignment vertical="center" wrapText="1"/>
      <protection locked="0"/>
    </xf>
    <xf numFmtId="0" fontId="36" fillId="2" borderId="33" xfId="0" applyFont="1" applyFill="1" applyBorder="1" applyAlignment="1" applyProtection="1">
      <alignment horizontal="center" vertical="center" wrapText="1"/>
      <protection locked="0"/>
    </xf>
    <xf numFmtId="0" fontId="38" fillId="0" borderId="25" xfId="0" applyFont="1" applyFill="1" applyBorder="1" applyAlignment="1" applyProtection="1">
      <alignment vertical="center"/>
      <protection locked="0"/>
    </xf>
    <xf numFmtId="0" fontId="38" fillId="0" borderId="24" xfId="0" applyFont="1" applyFill="1" applyBorder="1" applyAlignment="1" applyProtection="1">
      <alignment horizontal="center" vertical="center" wrapText="1"/>
      <protection locked="0"/>
    </xf>
    <xf numFmtId="0" fontId="36" fillId="2" borderId="35"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17" fillId="2" borderId="48"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right" vertical="top"/>
      <protection locked="0"/>
    </xf>
    <xf numFmtId="0" fontId="13" fillId="2" borderId="0" xfId="0" applyFont="1" applyFill="1" applyAlignment="1" applyProtection="1">
      <alignment horizontal="left" vertical="center" wrapText="1"/>
      <protection locked="0"/>
    </xf>
    <xf numFmtId="0" fontId="10" fillId="3" borderId="14" xfId="0" applyFont="1" applyFill="1" applyBorder="1" applyAlignment="1" applyProtection="1">
      <alignment horizontal="center" vertical="center"/>
      <protection locked="0"/>
    </xf>
    <xf numFmtId="0" fontId="9" fillId="2" borderId="48" xfId="0" applyFont="1" applyFill="1" applyBorder="1" applyAlignment="1" applyProtection="1">
      <alignment horizontal="center" vertical="center" wrapText="1"/>
      <protection locked="0"/>
    </xf>
    <xf numFmtId="0" fontId="9" fillId="2" borderId="45" xfId="0"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41" fillId="12" borderId="0" xfId="0" applyFont="1" applyFill="1" applyAlignment="1">
      <alignment horizontal="center" vertical="center"/>
    </xf>
    <xf numFmtId="0" fontId="41" fillId="13" borderId="0" xfId="0" applyFont="1" applyFill="1" applyAlignment="1">
      <alignment horizontal="center" vertical="center"/>
    </xf>
    <xf numFmtId="0" fontId="41" fillId="12" borderId="50" xfId="0" applyFont="1" applyFill="1" applyBorder="1" applyAlignment="1">
      <alignment horizontal="center" vertical="center"/>
    </xf>
    <xf numFmtId="0" fontId="41" fillId="12" borderId="12" xfId="0" applyFont="1" applyFill="1" applyBorder="1" applyAlignment="1">
      <alignment horizontal="center" vertical="center"/>
    </xf>
    <xf numFmtId="0" fontId="41" fillId="14" borderId="0" xfId="0" applyFont="1" applyFill="1" applyAlignment="1">
      <alignment horizontal="center" vertical="center"/>
    </xf>
    <xf numFmtId="0" fontId="41" fillId="15" borderId="50" xfId="0" applyFont="1" applyFill="1" applyBorder="1" applyAlignment="1">
      <alignment horizontal="center" vertical="center"/>
    </xf>
    <xf numFmtId="0" fontId="41" fillId="0" borderId="12" xfId="0" applyFont="1" applyBorder="1" applyAlignment="1">
      <alignment horizontal="center" vertical="center"/>
    </xf>
    <xf numFmtId="0" fontId="22" fillId="16" borderId="50" xfId="0" applyFont="1" applyFill="1" applyBorder="1" applyAlignment="1">
      <alignment horizontal="center" vertical="center"/>
    </xf>
    <xf numFmtId="0" fontId="41" fillId="12" borderId="51" xfId="0" applyFont="1" applyFill="1" applyBorder="1" applyAlignment="1">
      <alignment horizontal="center" vertical="center"/>
    </xf>
    <xf numFmtId="0" fontId="41" fillId="15" borderId="12" xfId="0" applyFont="1" applyFill="1" applyBorder="1" applyAlignment="1">
      <alignment horizontal="center" vertical="center"/>
    </xf>
    <xf numFmtId="0" fontId="0" fillId="17" borderId="0" xfId="0" applyFill="1"/>
    <xf numFmtId="0" fontId="0" fillId="18" borderId="0" xfId="0" applyFill="1"/>
    <xf numFmtId="0" fontId="0" fillId="16" borderId="0" xfId="0" applyFill="1" applyAlignment="1">
      <alignment horizontal="left" vertical="center"/>
    </xf>
    <xf numFmtId="0" fontId="42" fillId="0" borderId="0" xfId="0" applyFont="1"/>
    <xf numFmtId="0" fontId="42" fillId="0" borderId="0" xfId="0" applyFont="1" applyAlignment="1">
      <alignment horizontal="left"/>
    </xf>
    <xf numFmtId="0" fontId="0" fillId="0" borderId="0" xfId="0" applyAlignment="1">
      <alignment horizontal="left" vertical="center"/>
    </xf>
    <xf numFmtId="0" fontId="0" fillId="0" borderId="50" xfId="0" applyBorder="1"/>
    <xf numFmtId="0" fontId="42" fillId="0" borderId="50" xfId="0" applyFont="1" applyBorder="1"/>
    <xf numFmtId="0" fontId="42" fillId="0" borderId="50" xfId="0" applyFont="1" applyBorder="1" applyAlignment="1">
      <alignment horizontal="left"/>
    </xf>
    <xf numFmtId="0" fontId="42" fillId="0" borderId="0" xfId="0" applyFont="1" applyFill="1" applyAlignment="1">
      <alignment horizontal="center" vertical="center"/>
    </xf>
    <xf numFmtId="0" fontId="42" fillId="0" borderId="0" xfId="0" applyFont="1" applyAlignment="1">
      <alignment horizontal="center" vertical="center"/>
    </xf>
    <xf numFmtId="0" fontId="25" fillId="14" borderId="11" xfId="0" applyFont="1" applyFill="1" applyBorder="1" applyAlignment="1">
      <alignment horizontal="center" vertical="center"/>
    </xf>
    <xf numFmtId="0" fontId="41" fillId="0" borderId="0" xfId="0" applyFont="1" applyFill="1" applyAlignment="1">
      <alignment horizontal="center" vertical="center"/>
    </xf>
    <xf numFmtId="0" fontId="43" fillId="0" borderId="0" xfId="0" applyFont="1"/>
    <xf numFmtId="0" fontId="9" fillId="2" borderId="45"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35" fillId="11" borderId="38" xfId="0" applyFont="1" applyFill="1" applyBorder="1" applyAlignment="1" applyProtection="1">
      <alignment horizontal="left" vertical="center" wrapText="1"/>
      <protection locked="0"/>
    </xf>
    <xf numFmtId="0" fontId="35" fillId="11" borderId="27" xfId="0" applyFont="1" applyFill="1" applyBorder="1" applyAlignment="1" applyProtection="1">
      <alignment horizontal="left" vertical="center" wrapText="1"/>
      <protection locked="0"/>
    </xf>
    <xf numFmtId="0" fontId="35" fillId="11" borderId="39" xfId="0" applyFont="1" applyFill="1" applyBorder="1" applyAlignment="1" applyProtection="1">
      <alignment horizontal="left" vertical="center" wrapText="1"/>
      <protection locked="0"/>
    </xf>
    <xf numFmtId="0" fontId="9" fillId="2" borderId="2" xfId="0" applyFont="1" applyFill="1" applyBorder="1" applyAlignment="1" applyProtection="1">
      <alignment vertical="center"/>
      <protection locked="0"/>
    </xf>
    <xf numFmtId="0" fontId="9" fillId="2" borderId="45" xfId="0"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9" fillId="2" borderId="2"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0" fontId="35" fillId="11" borderId="42"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wrapText="1"/>
      <protection locked="0"/>
    </xf>
    <xf numFmtId="0" fontId="35" fillId="11" borderId="43"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9" fillId="2" borderId="48" xfId="0" applyFont="1" applyFill="1" applyBorder="1" applyAlignment="1" applyProtection="1">
      <alignment vertical="center" wrapText="1"/>
      <protection locked="0"/>
    </xf>
    <xf numFmtId="0" fontId="9" fillId="2" borderId="48" xfId="0"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center" wrapText="1"/>
      <protection locked="0"/>
    </xf>
    <xf numFmtId="0" fontId="32" fillId="9" borderId="0" xfId="2" applyFont="1" applyFill="1" applyAlignment="1" applyProtection="1">
      <alignment horizontal="center" vertical="center" wrapText="1"/>
      <protection locked="0"/>
    </xf>
    <xf numFmtId="0" fontId="34" fillId="9" borderId="0" xfId="2" applyFont="1" applyFill="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164" fontId="11" fillId="2" borderId="0" xfId="0" applyNumberFormat="1" applyFont="1" applyFill="1" applyBorder="1" applyAlignment="1" applyProtection="1">
      <alignment horizontal="left" vertical="top"/>
      <protection locked="0"/>
    </xf>
    <xf numFmtId="0" fontId="12" fillId="0" borderId="0"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4" fillId="6" borderId="0" xfId="0" applyFont="1" applyFill="1" applyAlignment="1" applyProtection="1">
      <alignment horizontal="center" vertical="center" wrapText="1"/>
      <protection locked="0"/>
    </xf>
    <xf numFmtId="0" fontId="4" fillId="6" borderId="0" xfId="0" applyFont="1" applyFill="1" applyBorder="1" applyAlignment="1" applyProtection="1">
      <alignment horizontal="center" vertical="center" wrapText="1" readingOrder="1"/>
      <protection locked="0"/>
    </xf>
    <xf numFmtId="0" fontId="22" fillId="0" borderId="11" xfId="0" applyFont="1" applyBorder="1" applyAlignment="1">
      <alignment horizontal="center"/>
    </xf>
    <xf numFmtId="0" fontId="41" fillId="12" borderId="11" xfId="0" applyFont="1" applyFill="1" applyBorder="1" applyAlignment="1">
      <alignment horizontal="center" vertical="center"/>
    </xf>
    <xf numFmtId="0" fontId="17" fillId="2" borderId="8" xfId="0" applyFont="1" applyFill="1" applyBorder="1" applyAlignment="1" applyProtection="1">
      <alignment vertical="center"/>
    </xf>
    <xf numFmtId="0" fontId="7" fillId="2" borderId="0" xfId="0" applyFont="1" applyFill="1" applyAlignment="1" applyProtection="1">
      <alignment vertical="center"/>
      <protection locked="0"/>
    </xf>
    <xf numFmtId="1" fontId="9" fillId="2" borderId="0" xfId="0" applyNumberFormat="1" applyFont="1" applyFill="1" applyBorder="1" applyAlignment="1" applyProtection="1">
      <alignment horizontal="right" vertical="center"/>
      <protection locked="0"/>
    </xf>
    <xf numFmtId="0" fontId="8" fillId="2" borderId="0" xfId="0" applyFont="1" applyFill="1" applyAlignment="1" applyProtection="1">
      <alignment horizontal="right" vertical="center"/>
      <protection locked="0"/>
    </xf>
    <xf numFmtId="0" fontId="11" fillId="2" borderId="0" xfId="0" applyFont="1" applyFill="1" applyBorder="1" applyAlignment="1" applyProtection="1">
      <alignment vertical="top"/>
      <protection locked="0"/>
    </xf>
    <xf numFmtId="0" fontId="1" fillId="5" borderId="0" xfId="0" applyFont="1" applyFill="1" applyAlignment="1" applyProtection="1">
      <alignment horizontal="left" vertical="center" wrapText="1"/>
    </xf>
    <xf numFmtId="0" fontId="4" fillId="4" borderId="0" xfId="0" applyFont="1" applyFill="1" applyAlignment="1" applyProtection="1">
      <alignment horizontal="center" vertical="center"/>
    </xf>
  </cellXfs>
  <cellStyles count="3">
    <cellStyle name="Hyperlink" xfId="2" builtinId="8"/>
    <cellStyle name="Normal" xfId="0" builtinId="0"/>
    <cellStyle name="Normal 37" xfId="1" xr:uid="{00000000-0005-0000-0000-000002000000}"/>
  </cellStyles>
  <dxfs count="470">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ont>
        <color theme="0"/>
      </font>
    </dxf>
    <dxf>
      <font>
        <color theme="0" tint="-0.499984740745262"/>
      </font>
    </dxf>
    <dxf>
      <font>
        <color theme="0" tint="-0.499984740745262"/>
      </font>
    </dxf>
    <dxf>
      <fill>
        <patternFill>
          <bgColor theme="6" tint="0.39994506668294322"/>
        </patternFill>
      </fill>
    </dxf>
    <dxf>
      <fill>
        <patternFill>
          <bgColor theme="6" tint="0.39994506668294322"/>
        </patternFill>
      </fill>
    </dxf>
    <dxf>
      <font>
        <color theme="0"/>
      </font>
    </dxf>
    <dxf>
      <fill>
        <patternFill>
          <bgColor theme="4" tint="0.59996337778862885"/>
        </patternFill>
      </fill>
    </dxf>
    <dxf>
      <font>
        <color theme="4" tint="0.59996337778862885"/>
      </font>
      <fill>
        <patternFill>
          <bgColor theme="4" tint="0.59996337778862885"/>
        </patternFill>
      </fill>
    </dxf>
    <dxf>
      <fill>
        <patternFill>
          <bgColor theme="4" tint="0.59996337778862885"/>
        </patternFill>
      </fill>
    </dxf>
    <dxf>
      <font>
        <color theme="0"/>
      </font>
    </dxf>
    <dxf>
      <font>
        <color rgb="FFFF0000"/>
      </font>
    </dxf>
  </dxfs>
  <tableStyles count="0" defaultTableStyle="TableStyleMedium2" defaultPivotStyle="PivotStyleLight16"/>
  <colors>
    <mruColors>
      <color rgb="FF9BC2E6"/>
      <color rgb="FFB48FFF"/>
      <color rgb="FF99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0</xdr:row>
      <xdr:rowOff>99060</xdr:rowOff>
    </xdr:from>
    <xdr:to>
      <xdr:col>6</xdr:col>
      <xdr:colOff>240030</xdr:colOff>
      <xdr:row>0</xdr:row>
      <xdr:rowOff>367793</xdr:rowOff>
    </xdr:to>
    <xdr:pic>
      <xdr:nvPicPr>
        <xdr:cNvPr id="9" name="Picture 8" title="Curtin University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86325" y="99060"/>
          <a:ext cx="1459230"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304800</xdr:colOff>
      <xdr:row>5</xdr:row>
      <xdr:rowOff>28575</xdr:rowOff>
    </xdr:from>
    <xdr:to>
      <xdr:col>14</xdr:col>
      <xdr:colOff>533400</xdr:colOff>
      <xdr:row>21</xdr:row>
      <xdr:rowOff>0</xdr:rowOff>
    </xdr:to>
    <xdr:sp macro="" textlink="">
      <xdr:nvSpPr>
        <xdr:cNvPr id="4" name="TextBox 3">
          <a:extLst>
            <a:ext uri="{FF2B5EF4-FFF2-40B4-BE49-F238E27FC236}">
              <a16:creationId xmlns:a16="http://schemas.microsoft.com/office/drawing/2014/main" id="{14B3F03C-4081-4C3E-9611-159D90BEB25D}"/>
            </a:ext>
          </a:extLst>
        </xdr:cNvPr>
        <xdr:cNvSpPr txBox="1"/>
      </xdr:nvSpPr>
      <xdr:spPr>
        <a:xfrm>
          <a:off x="6867525" y="1209675"/>
          <a:ext cx="4810125" cy="309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1">
              <a:latin typeface="Segoe UI" panose="020B0502040204020203" pitchFamily="34" charset="0"/>
              <a:ea typeface="Segoe UI" panose="020B0502040204020203" pitchFamily="34" charset="0"/>
              <a:cs typeface="Segoe UI" panose="020B0502040204020203" pitchFamily="34" charset="0"/>
            </a:rPr>
            <a:t>Enrolment Guidelines</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Please use this Enrolment Planner to determine the order of study for full-time progression.  Please note that units</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are not available every study period, so it is important to review your enrolments to ensure they are correct. Students should complete </a:t>
          </a:r>
          <a:r>
            <a:rPr lang="en-AU" sz="1100" b="1">
              <a:solidFill>
                <a:schemeClr val="dk1"/>
              </a:solidFill>
              <a:effectLst/>
              <a:latin typeface="+mn-lt"/>
              <a:ea typeface="+mn-ea"/>
              <a:cs typeface="+mn-cs"/>
            </a:rPr>
            <a:t>all</a:t>
          </a:r>
          <a:r>
            <a:rPr lang="en-AU" sz="1100">
              <a:solidFill>
                <a:schemeClr val="dk1"/>
              </a:solidFill>
              <a:effectLst/>
              <a:latin typeface="+mn-lt"/>
              <a:ea typeface="+mn-ea"/>
              <a:cs typeface="+mn-cs"/>
            </a:rPr>
            <a:t> the subjects in each level before progressing to the next</a:t>
          </a:r>
          <a:r>
            <a:rPr lang="en-AU" sz="1100" baseline="0">
              <a:solidFill>
                <a:schemeClr val="dk1"/>
              </a:solidFill>
              <a:effectLst/>
              <a:latin typeface="+mn-lt"/>
              <a:ea typeface="+mn-ea"/>
              <a:cs typeface="+mn-cs"/>
            </a:rPr>
            <a:t> level.</a:t>
          </a:r>
          <a:endParaRPr lang="en-AU" sz="1000">
            <a:effectLst/>
          </a:endParaRPr>
        </a:p>
        <a:p>
          <a:r>
            <a:rPr lang="en-AU" sz="1100" b="1" i="1">
              <a:solidFill>
                <a:schemeClr val="dk1"/>
              </a:solidFill>
              <a:effectLst/>
              <a:latin typeface="+mn-lt"/>
              <a:ea typeface="+mn-ea"/>
              <a:cs typeface="+mn-cs"/>
            </a:rPr>
            <a:t>The</a:t>
          </a:r>
          <a:r>
            <a:rPr lang="en-AU" sz="1100" b="1" i="1" baseline="0">
              <a:solidFill>
                <a:schemeClr val="dk1"/>
              </a:solidFill>
              <a:effectLst/>
              <a:latin typeface="+mn-lt"/>
              <a:ea typeface="+mn-ea"/>
              <a:cs typeface="+mn-cs"/>
            </a:rPr>
            <a:t> standard f</a:t>
          </a:r>
          <a:r>
            <a:rPr lang="en-AU" sz="1100" b="1" i="1">
              <a:solidFill>
                <a:schemeClr val="dk1"/>
              </a:solidFill>
              <a:effectLst/>
              <a:latin typeface="+mn-lt"/>
              <a:ea typeface="+mn-ea"/>
              <a:cs typeface="+mn-cs"/>
            </a:rPr>
            <a:t>ull-time</a:t>
          </a:r>
          <a:r>
            <a:rPr lang="en-AU" sz="1100" b="1" i="1" baseline="0">
              <a:solidFill>
                <a:schemeClr val="dk1"/>
              </a:solidFill>
              <a:effectLst/>
              <a:latin typeface="+mn-lt"/>
              <a:ea typeface="+mn-ea"/>
              <a:cs typeface="+mn-cs"/>
            </a:rPr>
            <a:t> study load is two units per study period. </a:t>
          </a:r>
          <a:endParaRPr lang="en-AU" sz="1100" b="1" i="1">
            <a:solidFill>
              <a:schemeClr val="dk1"/>
            </a:solidFill>
            <a:effectLst/>
            <a:latin typeface="+mn-lt"/>
            <a:ea typeface="+mn-ea"/>
            <a:cs typeface="+mn-cs"/>
          </a:endParaRPr>
        </a:p>
        <a:p>
          <a:endParaRPr lang="en-AU" sz="1100" b="0"/>
        </a:p>
        <a:p>
          <a:r>
            <a:rPr lang="en-AU" sz="1100" b="1"/>
            <a:t>Placements</a:t>
          </a:r>
        </a:p>
        <a:p>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for more information:</a:t>
          </a:r>
          <a:r>
            <a:rPr lang="en-AU" sz="1100" b="1">
              <a:solidFill>
                <a:schemeClr val="dk1"/>
              </a:solidFill>
              <a:effectLst/>
              <a:latin typeface="+mn-lt"/>
              <a:ea typeface="+mn-ea"/>
              <a:cs typeface="+mn-cs"/>
            </a:rPr>
            <a:t> </a:t>
          </a:r>
          <a:r>
            <a:rPr lang="en-AU" sz="1100" u="sng" baseline="0">
              <a:solidFill>
                <a:schemeClr val="dk1"/>
              </a:solidFill>
              <a:effectLst/>
              <a:latin typeface="+mn-lt"/>
              <a:ea typeface="+mn-ea"/>
              <a:cs typeface="+mn-cs"/>
            </a:rPr>
            <a:t>https://educationoua.curtin.edu.au/become-great-teacher/professional-experience/b-ed-secondary-professional-experience/</a:t>
          </a:r>
          <a:endParaRPr lang="en-AU">
            <a:effectLst/>
          </a:endParaRPr>
        </a:p>
        <a:p>
          <a:endParaRPr lang="en-AU">
            <a:solidFill>
              <a:srgbClr val="0070C0"/>
            </a:solidFill>
            <a:effectLst/>
          </a:endParaRPr>
        </a:p>
        <a:p>
          <a:r>
            <a:rPr lang="en-AU" sz="1100" b="1" baseline="0">
              <a:solidFill>
                <a:schemeClr val="dk1"/>
              </a:solidFill>
              <a:effectLst/>
              <a:latin typeface="+mn-lt"/>
              <a:ea typeface="+mn-ea"/>
              <a:cs typeface="+mn-cs"/>
            </a:rPr>
            <a:t>Specified Elective units</a:t>
          </a:r>
          <a:endParaRPr lang="en-AU">
            <a:effectLst/>
          </a:endParaRPr>
        </a:p>
        <a:p>
          <a:r>
            <a:rPr lang="en-AU" sz="1100">
              <a:solidFill>
                <a:schemeClr val="dk1"/>
              </a:solidFill>
              <a:effectLst/>
              <a:latin typeface="+mn-lt"/>
              <a:ea typeface="+mn-ea"/>
              <a:cs typeface="+mn-cs"/>
            </a:rPr>
            <a:t>Students in the Bachelor of Education (Secondary Education) may choose </a:t>
          </a:r>
          <a:r>
            <a:rPr lang="en-AU" sz="1100" b="1">
              <a:solidFill>
                <a:schemeClr val="dk1"/>
              </a:solidFill>
              <a:effectLst/>
              <a:latin typeface="+mn-lt"/>
              <a:ea typeface="+mn-ea"/>
              <a:cs typeface="+mn-cs"/>
            </a:rPr>
            <a:t>Specified Elective </a:t>
          </a:r>
          <a:r>
            <a:rPr lang="en-AU" sz="1100">
              <a:solidFill>
                <a:schemeClr val="dk1"/>
              </a:solidFill>
              <a:effectLst/>
              <a:latin typeface="+mn-lt"/>
              <a:ea typeface="+mn-ea"/>
              <a:cs typeface="+mn-cs"/>
            </a:rPr>
            <a:t>units from any of those listed in the School of Education Specified Electives List.</a:t>
          </a:r>
          <a:endParaRPr lang="en-AU">
            <a:effectLst/>
          </a:endParaRPr>
        </a:p>
        <a:p>
          <a:endParaRPr lang="en-AU"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Teaching%20&amp;%20Learning/Teaching%20Support/Study%20Plan%20Templates/New%20Enrolment%20Planners/Enrolment%20Planner%20PrimaryECE%20OUA%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ER\DHS\Shared\ED\Teaching%20&amp;%20Learning\Teaching%20Support\Study%20Plan%20Templates\New%20Enrolment%20Planners\Enrolment%20Planner%20PrimaryECE%20OU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R Planner"/>
      <sheetName val="Courses and unitsets"/>
      <sheetName val="OUA Handbook"/>
      <sheetName val="Int Handbook"/>
      <sheetName val="Enrolment Planner PrimaryECE OU"/>
    </sheetNames>
    <sheetDataSet>
      <sheetData sheetId="0"/>
      <sheetData sheetId="1">
        <row r="1">
          <cell r="D1" t="str">
            <v>ECE2015</v>
          </cell>
        </row>
        <row r="20">
          <cell r="A20" t="str">
            <v>Done?</v>
          </cell>
        </row>
        <row r="21">
          <cell r="A21" t="str">
            <v>Complete</v>
          </cell>
        </row>
        <row r="22">
          <cell r="A22" t="str">
            <v>CRL</v>
          </cell>
        </row>
        <row r="23">
          <cell r="A23" t="str">
            <v>SP4 2017</v>
          </cell>
        </row>
        <row r="24">
          <cell r="A24" t="str">
            <v>SP1 2018</v>
          </cell>
        </row>
        <row r="25">
          <cell r="A25" t="str">
            <v>SP2 2018</v>
          </cell>
        </row>
        <row r="26">
          <cell r="A26" t="str">
            <v>SP3 2018</v>
          </cell>
        </row>
        <row r="27">
          <cell r="A27" t="str">
            <v>SP4 2018</v>
          </cell>
        </row>
        <row r="28">
          <cell r="A28" t="str">
            <v>SP1 2019</v>
          </cell>
        </row>
        <row r="29">
          <cell r="A29" t="str">
            <v>SP2 2019</v>
          </cell>
        </row>
        <row r="30">
          <cell r="A30" t="str">
            <v>SP3 2019</v>
          </cell>
        </row>
        <row r="31">
          <cell r="A31" t="str">
            <v>SP4 2019</v>
          </cell>
        </row>
        <row r="32">
          <cell r="A32" t="str">
            <v>SP1 2020</v>
          </cell>
        </row>
        <row r="33">
          <cell r="A33" t="str">
            <v>SP2 2020</v>
          </cell>
        </row>
        <row r="34">
          <cell r="A34" t="str">
            <v>SP3 2020</v>
          </cell>
        </row>
        <row r="35">
          <cell r="A35" t="str">
            <v>SP4 2020</v>
          </cell>
        </row>
        <row r="36">
          <cell r="A36" t="str">
            <v>SP1 2021</v>
          </cell>
        </row>
        <row r="37">
          <cell r="A37" t="str">
            <v>SP2 2021</v>
          </cell>
        </row>
        <row r="38">
          <cell r="A38" t="str">
            <v>SP3 2021</v>
          </cell>
        </row>
        <row r="39">
          <cell r="A39" t="str">
            <v>SP4 2021</v>
          </cell>
        </row>
        <row r="40">
          <cell r="A40" t="str">
            <v>SP1 2022</v>
          </cell>
        </row>
        <row r="41">
          <cell r="A41" t="str">
            <v>SP2 2022</v>
          </cell>
        </row>
        <row r="42">
          <cell r="A42" t="str">
            <v>SP3 2022</v>
          </cell>
        </row>
        <row r="43">
          <cell r="A43" t="str">
            <v>SP4 2022</v>
          </cell>
        </row>
      </sheetData>
      <sheetData sheetId="2">
        <row r="1">
          <cell r="A1" t="str">
            <v>Study Package Availability Search</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s and unitsets"/>
      <sheetName val="ENR Planner"/>
      <sheetName val="OUA Handbook"/>
      <sheetName val="Int Handbook"/>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1"/>
  <sheetViews>
    <sheetView showGridLines="0" tabSelected="1" zoomScaleNormal="100" workbookViewId="0">
      <selection activeCell="F5" sqref="F5:G5"/>
    </sheetView>
  </sheetViews>
  <sheetFormatPr defaultColWidth="9.140625" defaultRowHeight="14.25" x14ac:dyDescent="0.2"/>
  <cols>
    <col min="1" max="1" width="9.85546875" style="64" customWidth="1"/>
    <col min="2" max="2" width="7.5703125" style="64" customWidth="1"/>
    <col min="3" max="3" width="8.42578125" style="64" customWidth="1"/>
    <col min="4" max="4" width="41.7109375" style="64" customWidth="1"/>
    <col min="5" max="5" width="14.85546875" style="64" customWidth="1"/>
    <col min="6" max="6" width="9.140625" style="64" customWidth="1"/>
    <col min="7" max="7" width="6.85546875" style="64" customWidth="1"/>
    <col min="8" max="8" width="13.85546875" style="64" customWidth="1"/>
    <col min="9" max="16384" width="9.140625" style="64"/>
  </cols>
  <sheetData>
    <row r="1" spans="1:54" ht="38.1" customHeight="1" x14ac:dyDescent="0.25">
      <c r="A1" s="214" t="s">
        <v>0</v>
      </c>
      <c r="B1" s="214"/>
      <c r="C1" s="214"/>
      <c r="D1" s="214"/>
      <c r="E1" s="214"/>
      <c r="F1" s="214"/>
      <c r="G1" s="214"/>
      <c r="H1" s="58"/>
      <c r="I1" s="59"/>
      <c r="J1" s="60"/>
      <c r="K1" s="60"/>
      <c r="L1" s="60"/>
      <c r="M1" s="60"/>
      <c r="N1" s="61"/>
      <c r="O1" s="62"/>
      <c r="P1" s="63"/>
      <c r="Q1" s="63"/>
      <c r="R1" s="63"/>
    </row>
    <row r="2" spans="1:54" s="69" customFormat="1" ht="15" customHeight="1" x14ac:dyDescent="0.3">
      <c r="A2" s="215" t="s">
        <v>116</v>
      </c>
      <c r="B2" s="215"/>
      <c r="C2" s="215"/>
      <c r="D2" s="215"/>
      <c r="E2" s="215"/>
      <c r="F2" s="215"/>
      <c r="G2" s="215"/>
      <c r="H2" s="65"/>
      <c r="I2" s="66"/>
      <c r="J2" s="66"/>
      <c r="K2" s="66"/>
      <c r="L2" s="66"/>
      <c r="M2" s="66"/>
      <c r="N2" s="67"/>
      <c r="O2" s="67"/>
      <c r="P2" s="68"/>
      <c r="Q2" s="68"/>
      <c r="R2" s="68"/>
    </row>
    <row r="3" spans="1:54" s="70" customFormat="1" ht="13.9" customHeight="1" x14ac:dyDescent="0.25">
      <c r="A3" s="20" t="s">
        <v>1</v>
      </c>
      <c r="B3" s="21" t="s">
        <v>177</v>
      </c>
      <c r="C3" s="21"/>
      <c r="D3" s="21"/>
      <c r="E3" s="22"/>
      <c r="F3" s="23" t="str">
        <f>VLOOKUP(F5,SPComm,2,FALSE)</f>
        <v>START</v>
      </c>
      <c r="G3" s="24"/>
      <c r="I3" s="71"/>
      <c r="J3" s="72"/>
      <c r="K3" s="73"/>
      <c r="L3" s="74"/>
      <c r="M3" s="72"/>
      <c r="N3" s="75"/>
      <c r="O3" s="75"/>
      <c r="P3" s="76"/>
      <c r="Q3" s="76"/>
      <c r="R3" s="76"/>
    </row>
    <row r="4" spans="1:54" s="70" customFormat="1" ht="13.9" customHeight="1" x14ac:dyDescent="0.25">
      <c r="A4" s="25"/>
      <c r="B4" s="26"/>
      <c r="C4" s="27" t="s">
        <v>80</v>
      </c>
      <c r="D4" s="28" t="s">
        <v>5</v>
      </c>
      <c r="E4" s="29"/>
      <c r="F4" s="30"/>
      <c r="G4" s="30"/>
      <c r="I4" s="72"/>
      <c r="J4" s="72"/>
      <c r="K4" s="73"/>
      <c r="L4" s="72"/>
      <c r="M4" s="72"/>
      <c r="N4" s="75"/>
      <c r="O4" s="75"/>
      <c r="P4" s="76"/>
      <c r="Q4" s="76"/>
      <c r="R4" s="76"/>
    </row>
    <row r="5" spans="1:54" s="70" customFormat="1" ht="13.9" customHeight="1" x14ac:dyDescent="0.25">
      <c r="A5" s="210"/>
      <c r="B5" s="211"/>
      <c r="C5" s="212"/>
      <c r="D5" s="213"/>
      <c r="E5" s="139" t="s">
        <v>100</v>
      </c>
      <c r="F5" s="201" t="s">
        <v>84</v>
      </c>
      <c r="G5" s="201"/>
      <c r="I5" s="72"/>
      <c r="J5" s="72"/>
      <c r="K5" s="73"/>
      <c r="L5" s="72"/>
      <c r="M5" s="72"/>
      <c r="N5" s="75"/>
      <c r="O5" s="75"/>
      <c r="P5" s="76"/>
      <c r="Q5" s="76"/>
      <c r="R5" s="76"/>
    </row>
    <row r="6" spans="1:54" s="70" customFormat="1" ht="15" customHeight="1" x14ac:dyDescent="0.25">
      <c r="A6" s="79" t="s">
        <v>98</v>
      </c>
      <c r="B6" s="141"/>
      <c r="C6" s="80"/>
      <c r="D6" s="81"/>
      <c r="E6" s="141" t="s">
        <v>105</v>
      </c>
      <c r="F6" s="203" t="s">
        <v>102</v>
      </c>
      <c r="G6" s="204"/>
      <c r="I6" s="72"/>
      <c r="J6" s="72"/>
      <c r="K6" s="73"/>
      <c r="L6" s="72"/>
      <c r="M6" s="72"/>
      <c r="N6" s="75"/>
      <c r="O6" s="75"/>
      <c r="P6" s="76"/>
      <c r="Q6" s="76"/>
      <c r="R6" s="76"/>
    </row>
    <row r="7" spans="1:54" s="84" customFormat="1" ht="19.899999999999999" customHeight="1" x14ac:dyDescent="0.15">
      <c r="A7" s="31" t="e">
        <f>HLOOKUP($F$3,UnitCombs,2,FALSE)</f>
        <v>#N/A</v>
      </c>
      <c r="B7" s="32" t="e">
        <f t="shared" ref="B7:B17" si="0">VLOOKUP(A7,Handbook, 2,FALSE)</f>
        <v>#N/A</v>
      </c>
      <c r="C7" s="33" t="e">
        <f t="shared" ref="C7:C17" si="1">VLOOKUP(A7,Handbook, 3,FALSE)</f>
        <v>#N/A</v>
      </c>
      <c r="D7" s="33"/>
      <c r="E7" s="34" t="e">
        <f t="shared" ref="E7:E17" si="2">VLOOKUP(A7,Handbook, 5,FALSE)</f>
        <v>#N/A</v>
      </c>
      <c r="F7" s="197"/>
      <c r="G7" s="198"/>
      <c r="H7" s="82"/>
      <c r="I7" s="83"/>
      <c r="J7" s="202"/>
      <c r="K7" s="202"/>
      <c r="L7" s="202"/>
      <c r="M7" s="202"/>
      <c r="N7" s="202"/>
      <c r="O7" s="202"/>
      <c r="P7" s="202"/>
      <c r="Q7" s="202"/>
      <c r="R7" s="78"/>
    </row>
    <row r="8" spans="1:54" s="84" customFormat="1" ht="19.899999999999999" customHeight="1" x14ac:dyDescent="0.15">
      <c r="A8" s="35" t="e">
        <f>HLOOKUP($F$3,UnitCombs,3,FALSE)</f>
        <v>#N/A</v>
      </c>
      <c r="B8" s="36" t="e">
        <f t="shared" si="0"/>
        <v>#N/A</v>
      </c>
      <c r="C8" s="56" t="e">
        <f t="shared" si="1"/>
        <v>#N/A</v>
      </c>
      <c r="D8" s="55"/>
      <c r="E8" s="37" t="e">
        <f t="shared" si="2"/>
        <v>#N/A</v>
      </c>
      <c r="F8" s="185"/>
      <c r="G8" s="186"/>
      <c r="H8" s="86"/>
      <c r="I8" s="83"/>
      <c r="J8" s="83"/>
      <c r="K8" s="83"/>
      <c r="L8" s="83"/>
      <c r="M8" s="87"/>
      <c r="N8" s="88"/>
      <c r="O8" s="88"/>
      <c r="P8" s="78"/>
      <c r="Q8" s="78"/>
      <c r="R8" s="78"/>
    </row>
    <row r="9" spans="1:54" s="92" customFormat="1" ht="5.25" customHeight="1" x14ac:dyDescent="0.25">
      <c r="A9" s="38"/>
      <c r="B9" s="39"/>
      <c r="C9" s="39"/>
      <c r="D9" s="39"/>
      <c r="E9" s="40"/>
      <c r="F9" s="89"/>
      <c r="G9" s="90"/>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row>
    <row r="10" spans="1:54" s="84" customFormat="1" ht="19.899999999999999" customHeight="1" x14ac:dyDescent="0.15">
      <c r="A10" s="35" t="e">
        <f>HLOOKUP($F$3,UnitCombs,4,FALSE)</f>
        <v>#N/A</v>
      </c>
      <c r="B10" s="36" t="e">
        <f t="shared" si="0"/>
        <v>#N/A</v>
      </c>
      <c r="C10" s="56" t="e">
        <f t="shared" si="1"/>
        <v>#N/A</v>
      </c>
      <c r="D10" s="41"/>
      <c r="E10" s="37" t="e">
        <f t="shared" si="2"/>
        <v>#N/A</v>
      </c>
      <c r="F10" s="197"/>
      <c r="G10" s="198"/>
      <c r="H10" s="86"/>
      <c r="I10" s="83"/>
      <c r="J10" s="83"/>
      <c r="K10" s="83"/>
      <c r="L10" s="83"/>
      <c r="M10" s="87"/>
      <c r="N10" s="88"/>
      <c r="O10" s="88"/>
      <c r="P10" s="78"/>
      <c r="Q10" s="78"/>
      <c r="R10" s="78"/>
    </row>
    <row r="11" spans="1:54" s="84" customFormat="1" ht="19.899999999999999" customHeight="1" x14ac:dyDescent="0.15">
      <c r="A11" s="35" t="e">
        <f>HLOOKUP($F$3,UnitCombs,5,FALSE)</f>
        <v>#N/A</v>
      </c>
      <c r="B11" s="36" t="e">
        <f t="shared" si="0"/>
        <v>#N/A</v>
      </c>
      <c r="C11" s="56" t="e">
        <f t="shared" si="1"/>
        <v>#N/A</v>
      </c>
      <c r="D11" s="55"/>
      <c r="E11" s="37" t="e">
        <f t="shared" si="2"/>
        <v>#N/A</v>
      </c>
      <c r="F11" s="185"/>
      <c r="G11" s="186"/>
      <c r="H11" s="93"/>
      <c r="I11" s="83"/>
      <c r="J11" s="83"/>
      <c r="K11" s="83"/>
      <c r="L11" s="83"/>
      <c r="M11" s="87"/>
      <c r="N11" s="88"/>
      <c r="O11" s="88"/>
      <c r="P11" s="78"/>
      <c r="Q11" s="78"/>
      <c r="R11" s="78"/>
    </row>
    <row r="12" spans="1:54" s="92" customFormat="1" ht="5.25" customHeight="1" x14ac:dyDescent="0.25">
      <c r="A12" s="38"/>
      <c r="B12" s="39"/>
      <c r="C12" s="39"/>
      <c r="D12" s="39"/>
      <c r="E12" s="40"/>
      <c r="F12" s="89"/>
      <c r="G12" s="9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row>
    <row r="13" spans="1:54" s="84" customFormat="1" ht="19.899999999999999" customHeight="1" x14ac:dyDescent="0.15">
      <c r="A13" s="35" t="e">
        <f>HLOOKUP($F$3,UnitCombs,6,FALSE)</f>
        <v>#N/A</v>
      </c>
      <c r="B13" s="36" t="e">
        <f t="shared" si="0"/>
        <v>#N/A</v>
      </c>
      <c r="C13" s="56" t="e">
        <f t="shared" si="1"/>
        <v>#N/A</v>
      </c>
      <c r="D13" s="42"/>
      <c r="E13" s="37" t="e">
        <f t="shared" si="2"/>
        <v>#N/A</v>
      </c>
      <c r="F13" s="197"/>
      <c r="G13" s="198"/>
      <c r="H13" s="93"/>
      <c r="I13" s="83"/>
      <c r="J13" s="83"/>
      <c r="K13" s="83"/>
      <c r="L13" s="83"/>
      <c r="M13" s="87"/>
      <c r="N13" s="88"/>
      <c r="O13" s="88"/>
      <c r="P13" s="78"/>
      <c r="Q13" s="78"/>
      <c r="R13" s="78"/>
    </row>
    <row r="14" spans="1:54" s="95" customFormat="1" ht="19.899999999999999" customHeight="1" x14ac:dyDescent="0.15">
      <c r="A14" s="35" t="e">
        <f>HLOOKUP($F$3,UnitCombs,7,FALSE)</f>
        <v>#N/A</v>
      </c>
      <c r="B14" s="36" t="e">
        <f t="shared" si="0"/>
        <v>#N/A</v>
      </c>
      <c r="C14" s="56" t="e">
        <f t="shared" si="1"/>
        <v>#N/A</v>
      </c>
      <c r="D14" s="33"/>
      <c r="E14" s="37" t="e">
        <f t="shared" si="2"/>
        <v>#N/A</v>
      </c>
      <c r="F14" s="185"/>
      <c r="G14" s="186"/>
      <c r="H14" s="93"/>
      <c r="I14" s="83"/>
      <c r="J14" s="83"/>
      <c r="K14" s="83"/>
      <c r="L14" s="83"/>
      <c r="M14" s="83"/>
      <c r="N14" s="94"/>
      <c r="O14" s="94"/>
      <c r="P14" s="77"/>
      <c r="Q14" s="77"/>
      <c r="R14" s="77"/>
    </row>
    <row r="15" spans="1:54" s="92" customFormat="1" ht="5.25" customHeight="1" x14ac:dyDescent="0.25">
      <c r="A15" s="38"/>
      <c r="B15" s="39"/>
      <c r="C15" s="39"/>
      <c r="D15" s="39"/>
      <c r="E15" s="40"/>
      <c r="F15" s="89"/>
      <c r="G15" s="90"/>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row>
    <row r="16" spans="1:54" s="95" customFormat="1" ht="19.899999999999999" customHeight="1" x14ac:dyDescent="0.15">
      <c r="A16" s="35" t="e">
        <f>HLOOKUP($F$3,UnitCombs,8,FALSE)</f>
        <v>#N/A</v>
      </c>
      <c r="B16" s="36" t="e">
        <f t="shared" si="0"/>
        <v>#N/A</v>
      </c>
      <c r="C16" s="56" t="e">
        <f t="shared" si="1"/>
        <v>#N/A</v>
      </c>
      <c r="D16" s="55"/>
      <c r="E16" s="37" t="e">
        <f t="shared" si="2"/>
        <v>#N/A</v>
      </c>
      <c r="F16" s="197"/>
      <c r="G16" s="198"/>
      <c r="H16" s="93"/>
      <c r="I16" s="83"/>
      <c r="J16" s="83"/>
      <c r="K16" s="83"/>
      <c r="L16" s="83"/>
      <c r="M16" s="83"/>
      <c r="N16" s="94"/>
      <c r="O16" s="94"/>
      <c r="P16" s="77"/>
      <c r="Q16" s="77"/>
      <c r="R16" s="77"/>
    </row>
    <row r="17" spans="1:54" s="95" customFormat="1" ht="19.899999999999999" customHeight="1" x14ac:dyDescent="0.15">
      <c r="A17" s="35" t="e">
        <f>HLOOKUP($F$3,UnitCombs,9,FALSE)</f>
        <v>#N/A</v>
      </c>
      <c r="B17" s="36" t="e">
        <f t="shared" si="0"/>
        <v>#N/A</v>
      </c>
      <c r="C17" s="56" t="e">
        <f t="shared" si="1"/>
        <v>#N/A</v>
      </c>
      <c r="D17" s="43"/>
      <c r="E17" s="37" t="e">
        <f t="shared" si="2"/>
        <v>#N/A</v>
      </c>
      <c r="F17" s="185"/>
      <c r="G17" s="186"/>
      <c r="H17" s="93"/>
      <c r="I17" s="83"/>
      <c r="J17" s="83"/>
      <c r="K17" s="83"/>
      <c r="L17" s="83"/>
      <c r="M17" s="83"/>
      <c r="N17" s="94"/>
      <c r="O17" s="94"/>
      <c r="P17" s="77"/>
      <c r="Q17" s="77"/>
      <c r="R17" s="77"/>
    </row>
    <row r="18" spans="1:54" s="95" customFormat="1" ht="15" customHeight="1" x14ac:dyDescent="0.15">
      <c r="A18" s="79" t="s">
        <v>27</v>
      </c>
      <c r="B18" s="141"/>
      <c r="C18" s="80"/>
      <c r="D18" s="81"/>
      <c r="E18" s="141" t="s">
        <v>105</v>
      </c>
      <c r="F18" s="187" t="s">
        <v>102</v>
      </c>
      <c r="G18" s="188"/>
      <c r="H18" s="93"/>
      <c r="I18" s="83"/>
      <c r="J18" s="83"/>
      <c r="K18" s="83"/>
      <c r="L18" s="83"/>
      <c r="M18" s="83"/>
      <c r="N18" s="94"/>
      <c r="O18" s="94"/>
      <c r="P18" s="77"/>
      <c r="Q18" s="77"/>
      <c r="R18" s="77"/>
    </row>
    <row r="19" spans="1:54" s="84" customFormat="1" ht="19.899999999999999" customHeight="1" x14ac:dyDescent="0.15">
      <c r="A19" s="31" t="e">
        <f>HLOOKUP($F$3,UnitCombs,10,FALSE)</f>
        <v>#N/A</v>
      </c>
      <c r="B19" s="32" t="e">
        <f t="shared" ref="B19:B29" si="3">VLOOKUP(A19,Handbook, 2,FALSE)</f>
        <v>#N/A</v>
      </c>
      <c r="C19" s="33" t="e">
        <f t="shared" ref="C19:C29" si="4">VLOOKUP(A19,Handbook, 3,FALSE)</f>
        <v>#N/A</v>
      </c>
      <c r="D19" s="44"/>
      <c r="E19" s="34" t="e">
        <f t="shared" ref="E19:E29" si="5">VLOOKUP(A19,Handbook, 5,FALSE)</f>
        <v>#N/A</v>
      </c>
      <c r="F19" s="197"/>
      <c r="G19" s="198"/>
      <c r="H19" s="93"/>
      <c r="I19" s="83"/>
      <c r="J19" s="83"/>
      <c r="K19" s="83"/>
      <c r="L19" s="83"/>
      <c r="M19" s="96"/>
      <c r="N19" s="97"/>
      <c r="O19" s="97"/>
      <c r="P19" s="78"/>
      <c r="Q19" s="78"/>
      <c r="R19" s="78"/>
    </row>
    <row r="20" spans="1:54" s="84" customFormat="1" ht="19.899999999999999" customHeight="1" x14ac:dyDescent="0.15">
      <c r="A20" s="31" t="e">
        <f>HLOOKUP($F$3,UnitCombs,11,FALSE)</f>
        <v>#N/A</v>
      </c>
      <c r="B20" s="36" t="e">
        <f t="shared" si="3"/>
        <v>#N/A</v>
      </c>
      <c r="C20" s="56" t="e">
        <f t="shared" si="4"/>
        <v>#N/A</v>
      </c>
      <c r="D20" s="41"/>
      <c r="E20" s="37" t="e">
        <f t="shared" si="5"/>
        <v>#N/A</v>
      </c>
      <c r="F20" s="185"/>
      <c r="G20" s="186"/>
      <c r="H20" s="93"/>
      <c r="I20" s="83"/>
      <c r="J20" s="83"/>
      <c r="K20" s="83"/>
      <c r="L20" s="83"/>
      <c r="M20" s="96"/>
      <c r="N20" s="97"/>
      <c r="O20" s="97"/>
      <c r="P20" s="78"/>
      <c r="Q20" s="78"/>
      <c r="R20" s="78"/>
    </row>
    <row r="21" spans="1:54" s="92" customFormat="1" ht="5.25" customHeight="1" x14ac:dyDescent="0.25">
      <c r="A21" s="38"/>
      <c r="B21" s="39"/>
      <c r="C21" s="39"/>
      <c r="D21" s="39"/>
      <c r="E21" s="40"/>
      <c r="F21" s="89"/>
      <c r="G21" s="9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row>
    <row r="22" spans="1:54" s="84" customFormat="1" ht="19.899999999999999" customHeight="1" x14ac:dyDescent="0.15">
      <c r="A22" s="31" t="e">
        <f>HLOOKUP($F$3,UnitCombs,12,FALSE)</f>
        <v>#N/A</v>
      </c>
      <c r="B22" s="36" t="e">
        <f t="shared" si="3"/>
        <v>#N/A</v>
      </c>
      <c r="C22" s="56" t="e">
        <f t="shared" si="4"/>
        <v>#N/A</v>
      </c>
      <c r="D22" s="41"/>
      <c r="E22" s="37" t="e">
        <f t="shared" si="5"/>
        <v>#N/A</v>
      </c>
      <c r="F22" s="197"/>
      <c r="G22" s="198"/>
      <c r="H22" s="93"/>
      <c r="I22" s="83"/>
      <c r="J22" s="83"/>
      <c r="K22" s="83"/>
      <c r="L22" s="83"/>
      <c r="M22" s="96"/>
      <c r="N22" s="97"/>
      <c r="O22" s="97"/>
      <c r="P22" s="78"/>
      <c r="Q22" s="78"/>
      <c r="R22" s="78"/>
    </row>
    <row r="23" spans="1:54" s="84" customFormat="1" ht="19.899999999999999" customHeight="1" x14ac:dyDescent="0.15">
      <c r="A23" s="31" t="e">
        <f>HLOOKUP($F$3,UnitCombs,13,FALSE)</f>
        <v>#N/A</v>
      </c>
      <c r="B23" s="36" t="e">
        <f t="shared" si="3"/>
        <v>#N/A</v>
      </c>
      <c r="C23" s="56" t="e">
        <f t="shared" si="4"/>
        <v>#N/A</v>
      </c>
      <c r="D23" s="44"/>
      <c r="E23" s="37" t="e">
        <f t="shared" si="5"/>
        <v>#N/A</v>
      </c>
      <c r="F23" s="185"/>
      <c r="G23" s="186"/>
      <c r="H23" s="93"/>
      <c r="I23" s="98"/>
      <c r="J23" s="98"/>
      <c r="K23" s="98"/>
      <c r="L23" s="98"/>
      <c r="M23" s="87"/>
      <c r="N23" s="88"/>
      <c r="O23" s="88"/>
      <c r="P23" s="78"/>
      <c r="Q23" s="78"/>
      <c r="R23" s="78"/>
    </row>
    <row r="24" spans="1:54" s="92" customFormat="1" ht="5.25" customHeight="1" x14ac:dyDescent="0.25">
      <c r="A24" s="38"/>
      <c r="B24" s="39"/>
      <c r="C24" s="39"/>
      <c r="D24" s="39"/>
      <c r="E24" s="40"/>
      <c r="F24" s="89"/>
      <c r="G24" s="90"/>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row>
    <row r="25" spans="1:54" s="84" customFormat="1" ht="19.899999999999999" customHeight="1" x14ac:dyDescent="0.15">
      <c r="A25" s="31" t="e">
        <f>HLOOKUP($F$3,UnitCombs,14,FALSE)</f>
        <v>#N/A</v>
      </c>
      <c r="B25" s="36" t="e">
        <f t="shared" si="3"/>
        <v>#N/A</v>
      </c>
      <c r="C25" s="56" t="e">
        <f t="shared" si="4"/>
        <v>#N/A</v>
      </c>
      <c r="D25" s="41"/>
      <c r="E25" s="37" t="e">
        <f t="shared" si="5"/>
        <v>#N/A</v>
      </c>
      <c r="F25" s="197"/>
      <c r="G25" s="198"/>
      <c r="H25" s="93"/>
      <c r="I25" s="98"/>
      <c r="J25" s="98"/>
      <c r="K25" s="98"/>
      <c r="L25" s="98"/>
      <c r="M25" s="87"/>
      <c r="N25" s="88"/>
      <c r="O25" s="88"/>
      <c r="P25" s="78"/>
      <c r="Q25" s="78"/>
      <c r="R25" s="78"/>
    </row>
    <row r="26" spans="1:54" s="95" customFormat="1" ht="19.899999999999999" customHeight="1" x14ac:dyDescent="0.15">
      <c r="A26" s="31" t="e">
        <f>HLOOKUP($F$3,UnitCombs,15,FALSE)</f>
        <v>#N/A</v>
      </c>
      <c r="B26" s="36" t="e">
        <f t="shared" si="3"/>
        <v>#N/A</v>
      </c>
      <c r="C26" s="56" t="e">
        <f t="shared" si="4"/>
        <v>#N/A</v>
      </c>
      <c r="D26" s="41"/>
      <c r="E26" s="37" t="e">
        <f t="shared" si="5"/>
        <v>#N/A</v>
      </c>
      <c r="F26" s="53"/>
      <c r="G26" s="54"/>
      <c r="H26" s="93"/>
      <c r="I26" s="83"/>
      <c r="J26" s="83"/>
      <c r="K26" s="83"/>
      <c r="L26" s="83"/>
      <c r="M26" s="83"/>
      <c r="N26" s="94"/>
      <c r="O26" s="94"/>
      <c r="P26" s="77"/>
      <c r="Q26" s="77"/>
      <c r="R26" s="77"/>
    </row>
    <row r="27" spans="1:54" s="92" customFormat="1" ht="5.25" customHeight="1" x14ac:dyDescent="0.25">
      <c r="A27" s="38"/>
      <c r="B27" s="39"/>
      <c r="C27" s="39"/>
      <c r="D27" s="39"/>
      <c r="E27" s="40"/>
      <c r="F27" s="89"/>
      <c r="G27" s="90"/>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row>
    <row r="28" spans="1:54" s="95" customFormat="1" ht="19.899999999999999" customHeight="1" x14ac:dyDescent="0.15">
      <c r="A28" s="31" t="e">
        <f>HLOOKUP($F$3,UnitCombs,16,FALSE)</f>
        <v>#N/A</v>
      </c>
      <c r="B28" s="36" t="e">
        <f t="shared" si="3"/>
        <v>#N/A</v>
      </c>
      <c r="C28" s="56" t="e">
        <f t="shared" si="4"/>
        <v>#N/A</v>
      </c>
      <c r="D28" s="42"/>
      <c r="E28" s="37" t="e">
        <f t="shared" si="5"/>
        <v>#N/A</v>
      </c>
      <c r="F28" s="197"/>
      <c r="G28" s="198"/>
      <c r="H28" s="82"/>
      <c r="I28" s="83"/>
      <c r="J28" s="83"/>
      <c r="K28" s="83"/>
      <c r="L28" s="83"/>
      <c r="M28" s="83"/>
      <c r="N28" s="94"/>
      <c r="O28" s="94"/>
      <c r="P28" s="77"/>
      <c r="Q28" s="77"/>
      <c r="R28" s="77"/>
    </row>
    <row r="29" spans="1:54" s="95" customFormat="1" ht="19.899999999999999" customHeight="1" x14ac:dyDescent="0.15">
      <c r="A29" s="45" t="e">
        <f>HLOOKUP($F$3,UnitCombs,17,FALSE)</f>
        <v>#N/A</v>
      </c>
      <c r="B29" s="46" t="e">
        <f t="shared" si="3"/>
        <v>#N/A</v>
      </c>
      <c r="C29" s="47" t="e">
        <f t="shared" si="4"/>
        <v>#N/A</v>
      </c>
      <c r="D29" s="48"/>
      <c r="E29" s="49" t="e">
        <f t="shared" si="5"/>
        <v>#N/A</v>
      </c>
      <c r="F29" s="185"/>
      <c r="G29" s="186"/>
      <c r="H29" s="82"/>
      <c r="I29" s="83"/>
      <c r="J29" s="83"/>
      <c r="K29" s="83"/>
      <c r="L29" s="83"/>
      <c r="M29" s="83"/>
      <c r="N29" s="94"/>
      <c r="O29" s="94"/>
      <c r="P29" s="77"/>
      <c r="Q29" s="77"/>
      <c r="R29" s="77"/>
    </row>
    <row r="30" spans="1:54" s="95" customFormat="1" ht="15" customHeight="1" x14ac:dyDescent="0.15">
      <c r="A30" s="79" t="s">
        <v>28</v>
      </c>
      <c r="B30" s="141"/>
      <c r="C30" s="80"/>
      <c r="D30" s="81"/>
      <c r="E30" s="141" t="s">
        <v>105</v>
      </c>
      <c r="F30" s="187" t="s">
        <v>102</v>
      </c>
      <c r="G30" s="188"/>
      <c r="H30" s="93"/>
      <c r="I30" s="83"/>
      <c r="J30" s="83"/>
      <c r="K30" s="83"/>
      <c r="L30" s="83"/>
      <c r="M30" s="83"/>
      <c r="N30" s="94"/>
      <c r="O30" s="94"/>
      <c r="P30" s="77"/>
      <c r="Q30" s="77"/>
      <c r="R30" s="77"/>
    </row>
    <row r="31" spans="1:54" s="84" customFormat="1" ht="19.899999999999999" customHeight="1" x14ac:dyDescent="0.15">
      <c r="A31" s="50" t="e">
        <f>HLOOKUP($F$3,UnitCombs,18,FALSE)</f>
        <v>#N/A</v>
      </c>
      <c r="B31" s="32" t="e">
        <f t="shared" ref="B31:B41" si="6">VLOOKUP(A31,Handbook, 2,FALSE)</f>
        <v>#N/A</v>
      </c>
      <c r="C31" s="33" t="e">
        <f t="shared" ref="C31:C41" si="7">VLOOKUP(A31,Handbook, 3,FALSE)</f>
        <v>#N/A</v>
      </c>
      <c r="D31" s="44"/>
      <c r="E31" s="34" t="e">
        <f t="shared" ref="E31:E41" si="8">VLOOKUP(A31,Handbook, 5,FALSE)</f>
        <v>#N/A</v>
      </c>
      <c r="F31" s="197"/>
      <c r="G31" s="198"/>
      <c r="H31" s="82"/>
      <c r="I31" s="83"/>
      <c r="J31" s="83"/>
      <c r="K31" s="83"/>
      <c r="L31" s="83"/>
      <c r="M31" s="96"/>
      <c r="N31" s="97"/>
      <c r="O31" s="97"/>
      <c r="P31" s="78"/>
      <c r="Q31" s="78"/>
      <c r="R31" s="78"/>
    </row>
    <row r="32" spans="1:54" s="84" customFormat="1" ht="19.899999999999999" customHeight="1" x14ac:dyDescent="0.15">
      <c r="A32" s="51" t="e">
        <f>HLOOKUP($F$3,UnitCombs,19,FALSE)</f>
        <v>#N/A</v>
      </c>
      <c r="B32" s="36" t="e">
        <f t="shared" si="6"/>
        <v>#N/A</v>
      </c>
      <c r="C32" s="56" t="e">
        <f t="shared" si="7"/>
        <v>#N/A</v>
      </c>
      <c r="D32" s="41"/>
      <c r="E32" s="37" t="e">
        <f t="shared" si="8"/>
        <v>#N/A</v>
      </c>
      <c r="F32" s="185"/>
      <c r="G32" s="186"/>
      <c r="H32" s="82"/>
      <c r="I32" s="83"/>
      <c r="J32" s="83"/>
      <c r="K32" s="83"/>
      <c r="L32" s="83"/>
      <c r="M32" s="96"/>
      <c r="N32" s="97"/>
      <c r="O32" s="97"/>
      <c r="P32" s="78"/>
      <c r="Q32" s="78"/>
      <c r="R32" s="78"/>
    </row>
    <row r="33" spans="1:54" s="92" customFormat="1" ht="5.25" customHeight="1" x14ac:dyDescent="0.25">
      <c r="A33" s="38"/>
      <c r="B33" s="39"/>
      <c r="C33" s="39"/>
      <c r="D33" s="39"/>
      <c r="E33" s="40"/>
      <c r="F33" s="89"/>
      <c r="G33" s="90"/>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row>
    <row r="34" spans="1:54" s="84" customFormat="1" ht="19.899999999999999" customHeight="1" x14ac:dyDescent="0.15">
      <c r="A34" s="51" t="e">
        <f>HLOOKUP($F$3,UnitCombs,20,FALSE)</f>
        <v>#N/A</v>
      </c>
      <c r="B34" s="36" t="e">
        <f t="shared" si="6"/>
        <v>#N/A</v>
      </c>
      <c r="C34" s="56" t="e">
        <f t="shared" si="7"/>
        <v>#N/A</v>
      </c>
      <c r="D34" s="41"/>
      <c r="E34" s="37" t="e">
        <f t="shared" si="8"/>
        <v>#N/A</v>
      </c>
      <c r="F34" s="197"/>
      <c r="G34" s="198"/>
      <c r="H34" s="82"/>
      <c r="I34" s="83"/>
      <c r="J34" s="83"/>
      <c r="K34" s="83"/>
      <c r="L34" s="83"/>
      <c r="M34" s="96"/>
      <c r="N34" s="97"/>
      <c r="O34" s="97"/>
      <c r="P34" s="78"/>
      <c r="Q34" s="78"/>
      <c r="R34" s="78"/>
    </row>
    <row r="35" spans="1:54" s="84" customFormat="1" ht="19.899999999999999" customHeight="1" x14ac:dyDescent="0.15">
      <c r="A35" s="51" t="e">
        <f>HLOOKUP($F$3,UnitCombs,21,FALSE)</f>
        <v>#N/A</v>
      </c>
      <c r="B35" s="36" t="e">
        <f t="shared" si="6"/>
        <v>#N/A</v>
      </c>
      <c r="C35" s="56" t="e">
        <f t="shared" si="7"/>
        <v>#N/A</v>
      </c>
      <c r="D35" s="41"/>
      <c r="E35" s="37" t="e">
        <f t="shared" si="8"/>
        <v>#N/A</v>
      </c>
      <c r="F35" s="185"/>
      <c r="G35" s="186"/>
      <c r="H35" s="82"/>
      <c r="I35" s="83"/>
      <c r="J35" s="83"/>
      <c r="K35" s="83"/>
      <c r="L35" s="83"/>
      <c r="M35" s="96"/>
      <c r="N35" s="97"/>
      <c r="O35" s="97"/>
      <c r="P35" s="78"/>
      <c r="Q35" s="78"/>
      <c r="R35" s="78"/>
    </row>
    <row r="36" spans="1:54" s="92" customFormat="1" ht="5.25" customHeight="1" x14ac:dyDescent="0.25">
      <c r="A36" s="38"/>
      <c r="B36" s="39"/>
      <c r="C36" s="39"/>
      <c r="D36" s="39"/>
      <c r="E36" s="40"/>
      <c r="F36" s="89"/>
      <c r="G36" s="90"/>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row>
    <row r="37" spans="1:54" s="95" customFormat="1" ht="19.899999999999999" customHeight="1" x14ac:dyDescent="0.15">
      <c r="A37" s="51" t="e">
        <f>HLOOKUP($F$3,UnitCombs,22,FALSE)</f>
        <v>#N/A</v>
      </c>
      <c r="B37" s="36" t="e">
        <f t="shared" si="6"/>
        <v>#N/A</v>
      </c>
      <c r="C37" s="56" t="e">
        <f t="shared" si="7"/>
        <v>#N/A</v>
      </c>
      <c r="D37" s="41"/>
      <c r="E37" s="37" t="e">
        <f t="shared" si="8"/>
        <v>#N/A</v>
      </c>
      <c r="F37" s="197"/>
      <c r="G37" s="198"/>
      <c r="H37" s="82"/>
      <c r="I37" s="83"/>
      <c r="J37" s="83"/>
      <c r="K37" s="83"/>
      <c r="L37" s="83"/>
      <c r="M37" s="83"/>
      <c r="N37" s="94"/>
      <c r="O37" s="94"/>
      <c r="P37" s="77"/>
      <c r="Q37" s="77"/>
      <c r="R37" s="77"/>
    </row>
    <row r="38" spans="1:54" s="95" customFormat="1" ht="19.899999999999999" customHeight="1" x14ac:dyDescent="0.15">
      <c r="A38" s="51" t="e">
        <f>HLOOKUP($F$3,UnitCombs,23,FALSE)</f>
        <v>#N/A</v>
      </c>
      <c r="B38" s="36" t="e">
        <f t="shared" si="6"/>
        <v>#N/A</v>
      </c>
      <c r="C38" s="56" t="e">
        <f t="shared" si="7"/>
        <v>#N/A</v>
      </c>
      <c r="D38" s="52"/>
      <c r="E38" s="37" t="e">
        <f t="shared" si="8"/>
        <v>#N/A</v>
      </c>
      <c r="F38" s="185"/>
      <c r="G38" s="186"/>
      <c r="H38" s="82"/>
      <c r="I38" s="83"/>
      <c r="J38" s="83"/>
      <c r="K38" s="83"/>
      <c r="L38" s="83"/>
      <c r="M38" s="83"/>
      <c r="N38" s="94"/>
      <c r="O38" s="94"/>
      <c r="P38" s="77"/>
      <c r="Q38" s="77"/>
      <c r="R38" s="77"/>
    </row>
    <row r="39" spans="1:54" s="92" customFormat="1" ht="5.25" customHeight="1" x14ac:dyDescent="0.25">
      <c r="A39" s="38"/>
      <c r="B39" s="39"/>
      <c r="C39" s="39"/>
      <c r="D39" s="39"/>
      <c r="E39" s="40"/>
      <c r="F39" s="89"/>
      <c r="G39" s="90"/>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row>
    <row r="40" spans="1:54" s="95" customFormat="1" ht="19.899999999999999" customHeight="1" x14ac:dyDescent="0.15">
      <c r="A40" s="51" t="e">
        <f>HLOOKUP($F$3,UnitCombs,24,FALSE)</f>
        <v>#N/A</v>
      </c>
      <c r="B40" s="36" t="e">
        <f t="shared" si="6"/>
        <v>#N/A</v>
      </c>
      <c r="C40" s="56" t="e">
        <f t="shared" si="7"/>
        <v>#N/A</v>
      </c>
      <c r="D40" s="41"/>
      <c r="E40" s="37" t="e">
        <f t="shared" si="8"/>
        <v>#N/A</v>
      </c>
      <c r="F40" s="197"/>
      <c r="G40" s="198"/>
      <c r="H40" s="82"/>
      <c r="I40" s="83"/>
      <c r="J40" s="83"/>
      <c r="K40" s="83"/>
      <c r="L40" s="83"/>
      <c r="M40" s="83"/>
      <c r="N40" s="94"/>
      <c r="O40" s="94"/>
      <c r="P40" s="77"/>
      <c r="Q40" s="77"/>
      <c r="R40" s="77"/>
    </row>
    <row r="41" spans="1:54" s="95" customFormat="1" ht="19.899999999999999" customHeight="1" x14ac:dyDescent="0.15">
      <c r="A41" s="51" t="e">
        <f>HLOOKUP($F$3,UnitCombs,25,FALSE)</f>
        <v>#N/A</v>
      </c>
      <c r="B41" s="36" t="e">
        <f t="shared" si="6"/>
        <v>#N/A</v>
      </c>
      <c r="C41" s="56" t="e">
        <f t="shared" si="7"/>
        <v>#N/A</v>
      </c>
      <c r="D41" s="41"/>
      <c r="E41" s="37" t="e">
        <f t="shared" si="8"/>
        <v>#N/A</v>
      </c>
      <c r="F41" s="185"/>
      <c r="G41" s="186"/>
      <c r="H41" s="82"/>
    </row>
    <row r="42" spans="1:54" s="95" customFormat="1" ht="15" customHeight="1" x14ac:dyDescent="0.15">
      <c r="A42" s="79" t="s">
        <v>29</v>
      </c>
      <c r="B42" s="141"/>
      <c r="C42" s="80"/>
      <c r="D42" s="81"/>
      <c r="E42" s="141" t="s">
        <v>105</v>
      </c>
      <c r="F42" s="187" t="s">
        <v>102</v>
      </c>
      <c r="G42" s="188" t="s">
        <v>9</v>
      </c>
      <c r="H42" s="93"/>
      <c r="I42" s="83"/>
      <c r="J42" s="83"/>
      <c r="K42" s="83"/>
      <c r="L42" s="83"/>
      <c r="M42" s="83"/>
      <c r="N42" s="94"/>
      <c r="O42" s="94"/>
      <c r="P42" s="77"/>
      <c r="Q42" s="77"/>
      <c r="R42" s="77"/>
    </row>
    <row r="43" spans="1:54" s="84" customFormat="1" ht="19.899999999999999" customHeight="1" x14ac:dyDescent="0.15">
      <c r="A43" s="50" t="e">
        <f>HLOOKUP($F$3,UnitCombs,26,FALSE)</f>
        <v>#N/A</v>
      </c>
      <c r="B43" s="32" t="e">
        <f>VLOOKUP(A43,Handbook, 2,FALSE)</f>
        <v>#N/A</v>
      </c>
      <c r="C43" s="209" t="e">
        <f>VLOOKUP(A43,Handbook, 3,FALSE)</f>
        <v>#N/A</v>
      </c>
      <c r="D43" s="44"/>
      <c r="E43" s="34" t="e">
        <f>VLOOKUP(A43,Handbook, 5,FALSE)</f>
        <v>#N/A</v>
      </c>
      <c r="F43" s="195"/>
      <c r="G43" s="196"/>
      <c r="H43" s="82"/>
    </row>
    <row r="44" spans="1:54" s="84" customFormat="1" ht="19.899999999999999" customHeight="1" x14ac:dyDescent="0.15">
      <c r="A44" s="51" t="e">
        <f>HLOOKUP($F$3,UnitCombs,27,FALSE)</f>
        <v>#N/A</v>
      </c>
      <c r="B44" s="36" t="e">
        <f>VLOOKUP(A44,Handbook, 2,FALSE)</f>
        <v>#N/A</v>
      </c>
      <c r="C44" s="56" t="e">
        <f>VLOOKUP(A44,Handbook, 3,FALSE)</f>
        <v>#N/A</v>
      </c>
      <c r="D44" s="41"/>
      <c r="E44" s="37" t="e">
        <f>VLOOKUP(A44,Handbook, 5,FALSE)</f>
        <v>#N/A</v>
      </c>
      <c r="F44" s="185"/>
      <c r="G44" s="186"/>
      <c r="H44" s="82"/>
    </row>
    <row r="45" spans="1:54" s="92" customFormat="1" ht="5.25" customHeight="1" x14ac:dyDescent="0.25">
      <c r="A45" s="38"/>
      <c r="B45" s="39"/>
      <c r="C45" s="39"/>
      <c r="D45" s="39"/>
      <c r="E45" s="40"/>
      <c r="F45" s="89"/>
      <c r="G45" s="90"/>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row>
    <row r="46" spans="1:54" s="84" customFormat="1" ht="19.899999999999999" customHeight="1" x14ac:dyDescent="0.15">
      <c r="A46" s="51" t="e">
        <f>HLOOKUP($F$3,UnitCombs,28,FALSE)</f>
        <v>#N/A</v>
      </c>
      <c r="B46" s="36" t="e">
        <f>VLOOKUP(A46,Handbook, 2,FALSE)</f>
        <v>#N/A</v>
      </c>
      <c r="C46" s="56" t="e">
        <f>VLOOKUP(A46,Handbook, 3,FALSE)</f>
        <v>#N/A</v>
      </c>
      <c r="D46" s="41"/>
      <c r="E46" s="37" t="e">
        <f>VLOOKUP(A46,Handbook, 5,FALSE)</f>
        <v>#N/A</v>
      </c>
      <c r="F46" s="197"/>
      <c r="G46" s="198"/>
      <c r="H46" s="82"/>
    </row>
    <row r="47" spans="1:54" s="84" customFormat="1" ht="19.899999999999999" customHeight="1" x14ac:dyDescent="0.15">
      <c r="A47" s="51" t="e">
        <f>HLOOKUP($F$3,UnitCombs,29,FALSE)</f>
        <v>#N/A</v>
      </c>
      <c r="B47" s="36" t="e">
        <f>VLOOKUP(A47,Handbook, 2,FALSE)</f>
        <v>#N/A</v>
      </c>
      <c r="C47" s="56" t="e">
        <f>VLOOKUP(A47,Handbook, 3,FALSE)</f>
        <v>#N/A</v>
      </c>
      <c r="D47" s="52"/>
      <c r="E47" s="37" t="e">
        <f>VLOOKUP(A47,Handbook, 5,FALSE)</f>
        <v>#N/A</v>
      </c>
      <c r="F47" s="185"/>
      <c r="G47" s="186"/>
      <c r="H47" s="82"/>
    </row>
    <row r="48" spans="1:54" s="92" customFormat="1" ht="5.25" customHeight="1" x14ac:dyDescent="0.25">
      <c r="A48" s="38"/>
      <c r="B48" s="39"/>
      <c r="C48" s="39"/>
      <c r="D48" s="39"/>
      <c r="E48" s="40"/>
      <c r="F48" s="89"/>
      <c r="G48" s="90"/>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row>
    <row r="49" spans="1:54" s="95" customFormat="1" ht="19.899999999999999" customHeight="1" x14ac:dyDescent="0.15">
      <c r="A49" s="51" t="e">
        <f>HLOOKUP($F$3,UnitCombs,30,FALSE)</f>
        <v>#N/A</v>
      </c>
      <c r="B49" s="36" t="e">
        <f>VLOOKUP(A49,Handbook, 2,FALSE)</f>
        <v>#N/A</v>
      </c>
      <c r="C49" s="56" t="e">
        <f>VLOOKUP(A49,Handbook, 3,FALSE)</f>
        <v>#N/A</v>
      </c>
      <c r="D49" s="41"/>
      <c r="E49" s="37" t="e">
        <f>VLOOKUP(A49,Handbook, 5,FALSE)</f>
        <v>#N/A</v>
      </c>
      <c r="F49" s="197"/>
      <c r="G49" s="198"/>
      <c r="H49" s="82"/>
    </row>
    <row r="50" spans="1:54" s="101" customFormat="1" ht="22.9" customHeight="1" x14ac:dyDescent="0.15">
      <c r="A50" s="192" t="s">
        <v>2</v>
      </c>
      <c r="B50" s="192"/>
      <c r="C50" s="192"/>
      <c r="D50" s="192"/>
      <c r="E50" s="192"/>
      <c r="F50" s="192"/>
      <c r="G50" s="192"/>
      <c r="H50" s="99"/>
      <c r="I50" s="99"/>
      <c r="J50" s="99"/>
      <c r="K50" s="99"/>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row>
    <row r="51" spans="1:54" s="92" customFormat="1" ht="20.100000000000001" customHeight="1" x14ac:dyDescent="0.25">
      <c r="A51" s="193" t="s">
        <v>103</v>
      </c>
      <c r="B51" s="194"/>
      <c r="C51" s="194"/>
      <c r="D51" s="194"/>
      <c r="E51" s="194"/>
      <c r="F51" s="194"/>
      <c r="G51" s="194"/>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row>
    <row r="52" spans="1:54" s="92" customFormat="1" ht="9" customHeight="1" x14ac:dyDescent="0.25">
      <c r="A52" s="102" t="s">
        <v>3</v>
      </c>
      <c r="B52" s="103"/>
      <c r="C52" s="103"/>
      <c r="D52" s="103"/>
      <c r="E52" s="103"/>
      <c r="F52" s="103"/>
      <c r="G52" s="104" t="s">
        <v>4</v>
      </c>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row>
    <row r="53" spans="1:54" s="92" customFormat="1" ht="16.5" customHeight="1" x14ac:dyDescent="0.25">
      <c r="A53" s="206" t="s">
        <v>117</v>
      </c>
      <c r="B53" s="206"/>
      <c r="C53" s="206"/>
      <c r="D53" s="206"/>
      <c r="E53" s="206"/>
      <c r="F53" s="206"/>
      <c r="G53" s="206"/>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row>
    <row r="54" spans="1:54" s="92" customFormat="1" ht="16.5" customHeight="1" x14ac:dyDescent="0.25">
      <c r="A54" s="107" t="s">
        <v>30</v>
      </c>
      <c r="B54" s="108"/>
      <c r="C54" s="108"/>
      <c r="D54" s="108"/>
      <c r="E54" s="108"/>
      <c r="F54" s="109"/>
      <c r="G54" s="110"/>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row>
    <row r="55" spans="1:54" s="91" customFormat="1" ht="15" customHeight="1" x14ac:dyDescent="0.25">
      <c r="A55" s="111" t="s">
        <v>31</v>
      </c>
      <c r="B55" s="112" t="s">
        <v>32</v>
      </c>
      <c r="C55" s="180" t="s">
        <v>33</v>
      </c>
      <c r="D55" s="180"/>
      <c r="E55" s="113"/>
      <c r="F55" s="114"/>
      <c r="G55" s="57"/>
      <c r="M55" s="115"/>
    </row>
    <row r="56" spans="1:54" s="91" customFormat="1" ht="17.100000000000001" customHeight="1" x14ac:dyDescent="0.25">
      <c r="A56" s="116" t="s">
        <v>34</v>
      </c>
      <c r="B56" s="112" t="s">
        <v>35</v>
      </c>
      <c r="C56" s="181" t="s">
        <v>36</v>
      </c>
      <c r="D56" s="181"/>
      <c r="E56" s="113"/>
      <c r="F56" s="117"/>
      <c r="G56" s="118"/>
    </row>
    <row r="57" spans="1:54" s="91" customFormat="1" ht="17.100000000000001" customHeight="1" x14ac:dyDescent="0.25">
      <c r="A57" s="119" t="s">
        <v>37</v>
      </c>
      <c r="B57" s="120" t="s">
        <v>38</v>
      </c>
      <c r="C57" s="171" t="s">
        <v>39</v>
      </c>
      <c r="D57" s="171"/>
      <c r="E57" s="121"/>
      <c r="F57" s="122"/>
      <c r="G57" s="123"/>
    </row>
    <row r="58" spans="1:54" s="91" customFormat="1" ht="17.100000000000001" customHeight="1" x14ac:dyDescent="0.25">
      <c r="A58" s="124" t="s">
        <v>40</v>
      </c>
      <c r="B58" s="125"/>
      <c r="C58" s="125"/>
      <c r="D58" s="125"/>
      <c r="E58" s="125"/>
      <c r="F58" s="125"/>
      <c r="G58" s="126"/>
    </row>
    <row r="59" spans="1:54" s="91" customFormat="1" ht="15" customHeight="1" x14ac:dyDescent="0.25">
      <c r="A59" s="111" t="s">
        <v>41</v>
      </c>
      <c r="B59" s="112" t="s">
        <v>42</v>
      </c>
      <c r="C59" s="180" t="s">
        <v>75</v>
      </c>
      <c r="D59" s="180"/>
      <c r="E59" s="113"/>
      <c r="F59" s="114"/>
      <c r="G59" s="127"/>
    </row>
    <row r="60" spans="1:54" s="91" customFormat="1" ht="17.100000000000001" customHeight="1" x14ac:dyDescent="0.25">
      <c r="A60" s="116" t="s">
        <v>43</v>
      </c>
      <c r="B60" s="112" t="s">
        <v>44</v>
      </c>
      <c r="C60" s="181" t="s">
        <v>45</v>
      </c>
      <c r="D60" s="181"/>
      <c r="E60" s="113"/>
      <c r="F60" s="117"/>
      <c r="G60" s="118"/>
    </row>
    <row r="61" spans="1:54" s="91" customFormat="1" ht="17.100000000000001" customHeight="1" x14ac:dyDescent="0.25">
      <c r="A61" s="119" t="s">
        <v>46</v>
      </c>
      <c r="B61" s="120" t="s">
        <v>47</v>
      </c>
      <c r="C61" s="171" t="s">
        <v>48</v>
      </c>
      <c r="D61" s="171"/>
      <c r="E61" s="121"/>
      <c r="F61" s="122"/>
      <c r="G61" s="123"/>
    </row>
    <row r="62" spans="1:54" s="91" customFormat="1" ht="17.100000000000001" customHeight="1" x14ac:dyDescent="0.25">
      <c r="A62" s="172" t="s">
        <v>49</v>
      </c>
      <c r="B62" s="173"/>
      <c r="C62" s="173"/>
      <c r="D62" s="173"/>
      <c r="E62" s="173"/>
      <c r="F62" s="173"/>
      <c r="G62" s="174"/>
    </row>
    <row r="63" spans="1:54" s="91" customFormat="1" ht="15" customHeight="1" x14ac:dyDescent="0.25">
      <c r="A63" s="111" t="s">
        <v>50</v>
      </c>
      <c r="B63" s="112" t="s">
        <v>51</v>
      </c>
      <c r="C63" s="175" t="s">
        <v>76</v>
      </c>
      <c r="D63" s="175"/>
      <c r="E63" s="113"/>
      <c r="F63" s="128"/>
      <c r="G63" s="57"/>
    </row>
    <row r="64" spans="1:54" s="91" customFormat="1" ht="17.100000000000001" customHeight="1" x14ac:dyDescent="0.25">
      <c r="A64" s="116" t="s">
        <v>52</v>
      </c>
      <c r="B64" s="112" t="s">
        <v>53</v>
      </c>
      <c r="C64" s="85" t="s">
        <v>99</v>
      </c>
      <c r="D64" s="85"/>
      <c r="E64" s="113"/>
      <c r="F64" s="129"/>
      <c r="G64" s="130"/>
    </row>
    <row r="65" spans="1:7" s="91" customFormat="1" ht="17.100000000000001" customHeight="1" x14ac:dyDescent="0.25">
      <c r="A65" s="119" t="s">
        <v>54</v>
      </c>
      <c r="B65" s="120" t="s">
        <v>55</v>
      </c>
      <c r="C65" s="171" t="s">
        <v>77</v>
      </c>
      <c r="D65" s="171"/>
      <c r="E65" s="131"/>
      <c r="F65" s="122"/>
      <c r="G65" s="123"/>
    </row>
    <row r="66" spans="1:7" s="91" customFormat="1" ht="17.100000000000001" customHeight="1" x14ac:dyDescent="0.25">
      <c r="A66" s="172" t="s">
        <v>56</v>
      </c>
      <c r="B66" s="173"/>
      <c r="C66" s="173"/>
      <c r="D66" s="173"/>
      <c r="E66" s="173"/>
      <c r="F66" s="173"/>
      <c r="G66" s="174"/>
    </row>
    <row r="67" spans="1:7" s="91" customFormat="1" ht="15" customHeight="1" x14ac:dyDescent="0.25">
      <c r="A67" s="111" t="s">
        <v>57</v>
      </c>
      <c r="B67" s="112" t="s">
        <v>58</v>
      </c>
      <c r="C67" s="180" t="s">
        <v>59</v>
      </c>
      <c r="D67" s="180"/>
      <c r="E67" s="113"/>
      <c r="F67" s="132"/>
      <c r="G67" s="57"/>
    </row>
    <row r="68" spans="1:7" s="91" customFormat="1" ht="17.100000000000001" customHeight="1" x14ac:dyDescent="0.25">
      <c r="A68" s="116" t="s">
        <v>60</v>
      </c>
      <c r="B68" s="112" t="s">
        <v>61</v>
      </c>
      <c r="C68" s="181" t="s">
        <v>62</v>
      </c>
      <c r="D68" s="181"/>
      <c r="E68" s="113"/>
      <c r="F68" s="117"/>
      <c r="G68" s="133"/>
    </row>
    <row r="69" spans="1:7" s="91" customFormat="1" ht="17.100000000000001" customHeight="1" x14ac:dyDescent="0.25">
      <c r="A69" s="119" t="s">
        <v>63</v>
      </c>
      <c r="B69" s="120" t="s">
        <v>64</v>
      </c>
      <c r="C69" s="171" t="s">
        <v>65</v>
      </c>
      <c r="D69" s="171"/>
      <c r="E69" s="121"/>
      <c r="F69" s="122"/>
      <c r="G69" s="134"/>
    </row>
    <row r="70" spans="1:7" s="91" customFormat="1" ht="17.100000000000001" customHeight="1" x14ac:dyDescent="0.25">
      <c r="A70" s="172" t="s">
        <v>66</v>
      </c>
      <c r="B70" s="173"/>
      <c r="C70" s="173"/>
      <c r="D70" s="173"/>
      <c r="E70" s="173"/>
      <c r="F70" s="173"/>
      <c r="G70" s="174"/>
    </row>
    <row r="71" spans="1:7" s="91" customFormat="1" ht="15" customHeight="1" x14ac:dyDescent="0.25">
      <c r="A71" s="111" t="s">
        <v>67</v>
      </c>
      <c r="B71" s="112" t="s">
        <v>68</v>
      </c>
      <c r="C71" s="180" t="s">
        <v>69</v>
      </c>
      <c r="D71" s="180"/>
      <c r="E71" s="113"/>
      <c r="F71" s="178"/>
      <c r="G71" s="179"/>
    </row>
    <row r="72" spans="1:7" s="91" customFormat="1" ht="17.100000000000001" customHeight="1" x14ac:dyDescent="0.25">
      <c r="A72" s="116" t="s">
        <v>70</v>
      </c>
      <c r="B72" s="112" t="s">
        <v>71</v>
      </c>
      <c r="C72" s="181" t="s">
        <v>78</v>
      </c>
      <c r="D72" s="181"/>
      <c r="E72" s="113"/>
      <c r="F72" s="199"/>
      <c r="G72" s="200"/>
    </row>
    <row r="73" spans="1:7" s="91" customFormat="1" ht="17.100000000000001" customHeight="1" x14ac:dyDescent="0.25">
      <c r="A73" s="116" t="s">
        <v>72</v>
      </c>
      <c r="B73" s="112" t="s">
        <v>73</v>
      </c>
      <c r="C73" s="181" t="s">
        <v>79</v>
      </c>
      <c r="D73" s="181"/>
      <c r="E73" s="113"/>
      <c r="F73" s="199"/>
      <c r="G73" s="200"/>
    </row>
    <row r="74" spans="1:7" s="91" customFormat="1" ht="17.100000000000001" customHeight="1" x14ac:dyDescent="0.25">
      <c r="A74" s="182" t="s">
        <v>104</v>
      </c>
      <c r="B74" s="183"/>
      <c r="C74" s="183"/>
      <c r="D74" s="183"/>
      <c r="E74" s="183"/>
      <c r="F74" s="183"/>
      <c r="G74" s="184"/>
    </row>
    <row r="75" spans="1:7" s="91" customFormat="1" ht="15" customHeight="1" x14ac:dyDescent="0.25">
      <c r="A75" s="135" t="s">
        <v>106</v>
      </c>
      <c r="B75" s="136" t="s">
        <v>107</v>
      </c>
      <c r="C75" s="170" t="s">
        <v>108</v>
      </c>
      <c r="D75" s="170"/>
      <c r="E75" s="143"/>
      <c r="F75" s="176"/>
      <c r="G75" s="177"/>
    </row>
    <row r="76" spans="1:7" s="91" customFormat="1" ht="17.100000000000001" customHeight="1" x14ac:dyDescent="0.25">
      <c r="A76" s="135" t="s">
        <v>109</v>
      </c>
      <c r="B76" s="136" t="s">
        <v>110</v>
      </c>
      <c r="C76" s="170" t="s">
        <v>111</v>
      </c>
      <c r="D76" s="170"/>
      <c r="E76" s="143"/>
      <c r="F76" s="176"/>
      <c r="G76" s="177"/>
    </row>
    <row r="77" spans="1:7" s="91" customFormat="1" ht="17.100000000000001" customHeight="1" x14ac:dyDescent="0.25">
      <c r="A77" s="135" t="s">
        <v>120</v>
      </c>
      <c r="B77" s="136" t="s">
        <v>118</v>
      </c>
      <c r="C77" s="170" t="s">
        <v>119</v>
      </c>
      <c r="D77" s="170"/>
      <c r="E77" s="143"/>
      <c r="F77" s="143"/>
      <c r="G77" s="144"/>
    </row>
    <row r="78" spans="1:7" s="91" customFormat="1" ht="17.100000000000001" customHeight="1" x14ac:dyDescent="0.25">
      <c r="A78" s="137" t="s">
        <v>112</v>
      </c>
      <c r="B78" s="138" t="s">
        <v>113</v>
      </c>
      <c r="C78" s="189" t="s">
        <v>114</v>
      </c>
      <c r="D78" s="189"/>
      <c r="E78" s="142"/>
      <c r="F78" s="190"/>
      <c r="G78" s="191"/>
    </row>
    <row r="79" spans="1:7" s="91" customFormat="1" ht="12" customHeight="1" x14ac:dyDescent="0.25">
      <c r="A79" s="140"/>
      <c r="B79" s="140"/>
      <c r="C79" s="140"/>
      <c r="D79" s="140"/>
      <c r="E79" s="140"/>
      <c r="F79" s="105"/>
      <c r="G79" s="106"/>
    </row>
    <row r="80" spans="1:7" x14ac:dyDescent="0.2">
      <c r="A80" s="205"/>
      <c r="B80" s="205"/>
      <c r="C80" s="205"/>
      <c r="D80" s="205"/>
      <c r="E80" s="205"/>
      <c r="F80" s="205"/>
      <c r="G80" s="205"/>
    </row>
    <row r="81" spans="1:7" x14ac:dyDescent="0.2">
      <c r="A81" s="192" t="s">
        <v>3</v>
      </c>
      <c r="B81" s="192"/>
      <c r="C81" s="192"/>
      <c r="D81" s="192"/>
      <c r="E81" s="192"/>
      <c r="F81" s="105"/>
      <c r="G81" s="106" t="s">
        <v>4</v>
      </c>
    </row>
  </sheetData>
  <sheetProtection algorithmName="SHA-512" hashValue="OeNuBx/s+OxW7OV9yv52tsdBriezFkzkh+LN4de51F5+DEeeLActQPRMAOqhxj5Jzjb3DjVzkr0xjCJZxKMylA==" saltValue="RsYYf8trXBW9PdHOCSA5yQ==" spinCount="100000" sheet="1" formatCells="0"/>
  <mergeCells count="69">
    <mergeCell ref="J7:Q7"/>
    <mergeCell ref="F7:G7"/>
    <mergeCell ref="F6:G6"/>
    <mergeCell ref="A80:G80"/>
    <mergeCell ref="F47:G47"/>
    <mergeCell ref="A53:G53"/>
    <mergeCell ref="C55:D55"/>
    <mergeCell ref="C56:D56"/>
    <mergeCell ref="C57:D57"/>
    <mergeCell ref="C59:D59"/>
    <mergeCell ref="C60:D60"/>
    <mergeCell ref="F23:G23"/>
    <mergeCell ref="F25:G25"/>
    <mergeCell ref="F29:G29"/>
    <mergeCell ref="F31:G31"/>
    <mergeCell ref="F32:G32"/>
    <mergeCell ref="A81:E81"/>
    <mergeCell ref="A1:G1"/>
    <mergeCell ref="A2:G2"/>
    <mergeCell ref="F5:G5"/>
    <mergeCell ref="F8:G8"/>
    <mergeCell ref="F10:G10"/>
    <mergeCell ref="F11:G11"/>
    <mergeCell ref="F13:G13"/>
    <mergeCell ref="F14:G14"/>
    <mergeCell ref="F28:G28"/>
    <mergeCell ref="F18:G18"/>
    <mergeCell ref="F16:G16"/>
    <mergeCell ref="F17:G17"/>
    <mergeCell ref="F19:G19"/>
    <mergeCell ref="F20:G20"/>
    <mergeCell ref="F22:G22"/>
    <mergeCell ref="F34:G34"/>
    <mergeCell ref="F35:G35"/>
    <mergeCell ref="F37:G37"/>
    <mergeCell ref="F38:G38"/>
    <mergeCell ref="F40:G40"/>
    <mergeCell ref="F41:G41"/>
    <mergeCell ref="F30:G30"/>
    <mergeCell ref="C78:D78"/>
    <mergeCell ref="F78:G78"/>
    <mergeCell ref="A50:G50"/>
    <mergeCell ref="A51:G51"/>
    <mergeCell ref="F42:G42"/>
    <mergeCell ref="F43:G43"/>
    <mergeCell ref="F44:G44"/>
    <mergeCell ref="F46:G46"/>
    <mergeCell ref="F49:G49"/>
    <mergeCell ref="C72:D72"/>
    <mergeCell ref="F72:G72"/>
    <mergeCell ref="C73:D73"/>
    <mergeCell ref="F73:G73"/>
    <mergeCell ref="C69:D69"/>
    <mergeCell ref="C77:D77"/>
    <mergeCell ref="C65:D65"/>
    <mergeCell ref="C61:D61"/>
    <mergeCell ref="A62:G62"/>
    <mergeCell ref="C63:D63"/>
    <mergeCell ref="C76:D76"/>
    <mergeCell ref="F76:G76"/>
    <mergeCell ref="F71:G71"/>
    <mergeCell ref="A66:G66"/>
    <mergeCell ref="C67:D67"/>
    <mergeCell ref="C68:D68"/>
    <mergeCell ref="A70:G70"/>
    <mergeCell ref="C71:D71"/>
    <mergeCell ref="A74:G74"/>
    <mergeCell ref="C75:D75"/>
    <mergeCell ref="F75:G75"/>
  </mergeCells>
  <conditionalFormatting sqref="F5:G5">
    <cfRule type="containsText" dxfId="469" priority="626" operator="containsText" text="Select starting SP">
      <formula>NOT(ISERROR(SEARCH("Select starting SP",F5)))</formula>
    </cfRule>
  </conditionalFormatting>
  <conditionalFormatting sqref="A19:E20 A31:E32 A43:E44 A16:E17 A7:E8 A10:E11 A13:E14 A22:E23 A25:E26 A28:E29 A34:E35 A37:E38 A40:E41 A46:E47 A49:E49 A63:D65">
    <cfRule type="cellIs" dxfId="468" priority="624" operator="equal">
      <formula>0</formula>
    </cfRule>
  </conditionalFormatting>
  <conditionalFormatting sqref="A7:A8 A19:A20 A31:A32 A43:A44 A10:A11 A13:A14 A16:A17 A22:A23 A25:A26 A28:A29 A34:A35 A37:A38 A40:A41 A46:A47 A49">
    <cfRule type="containsText" dxfId="467" priority="622" operator="containsText" text="Elective">
      <formula>NOT(ISERROR(SEARCH("Elective",A7)))</formula>
    </cfRule>
  </conditionalFormatting>
  <conditionalFormatting sqref="B7:B8 B19:B20 B31:B32 B43:B44 B10:B11 B13:B14 B16:B17 B22:B23 B25:B26 B28:B29 B34:B35 B37:B38 B40:B41 B46:B47 B49">
    <cfRule type="containsText" dxfId="466" priority="620" operator="containsText" text="Elective">
      <formula>NOT(ISERROR(SEARCH("Elective",B7)))</formula>
    </cfRule>
  </conditionalFormatting>
  <conditionalFormatting sqref="C7:D8 C19:D20 C31:D32 C43:D44 C10:D11 C13:D14 C16:D17 C22:D23 C25:D26 C28:D29 C34:D35 C37:D38 C40:D41 C46:D47 C49:D49">
    <cfRule type="containsText" dxfId="465" priority="619" operator="containsText" text="Please select">
      <formula>NOT(ISERROR(SEARCH("Please select",C7)))</formula>
    </cfRule>
  </conditionalFormatting>
  <conditionalFormatting sqref="A7:E8 A19:E20 A31:E32 A43:E44 A10:E11 A13:E14 A16:E17 A22:E23 A25:E26 A28:E29 A34:E35 A37:E38 A40:E41 A46:E47 A49:E49 A63:E65">
    <cfRule type="containsErrors" dxfId="464" priority="623">
      <formula>ISERROR(A7)</formula>
    </cfRule>
  </conditionalFormatting>
  <conditionalFormatting sqref="H53:I62 BC55:XFD64 V53:BB64 J53:K70 K56:U64 K65:XFD74 H76:XFD79 H63:J74">
    <cfRule type="cellIs" dxfId="463" priority="605" operator="equal">
      <formula>"Done"</formula>
    </cfRule>
    <cfRule type="cellIs" dxfId="462" priority="606" operator="equal">
      <formula>"Advanced Standing"</formula>
    </cfRule>
    <cfRule type="cellIs" dxfId="461" priority="607" operator="equal">
      <formula>"Select from handbook"</formula>
    </cfRule>
    <cfRule type="cellIs" dxfId="460" priority="608" operator="equal">
      <formula>"Unit"</formula>
    </cfRule>
    <cfRule type="cellIs" dxfId="459" priority="609" operator="equal">
      <formula>0</formula>
    </cfRule>
    <cfRule type="containsErrors" dxfId="458" priority="610">
      <formula>ISERROR(H53)</formula>
    </cfRule>
  </conditionalFormatting>
  <conditionalFormatting sqref="N53:U54">
    <cfRule type="cellIs" dxfId="457" priority="611" operator="equal">
      <formula>"Done"</formula>
    </cfRule>
    <cfRule type="cellIs" dxfId="456" priority="612" operator="equal">
      <formula>"Advanced Standing"</formula>
    </cfRule>
    <cfRule type="cellIs" dxfId="455" priority="613" operator="equal">
      <formula>"Select from handbook"</formula>
    </cfRule>
    <cfRule type="cellIs" dxfId="454" priority="614" operator="equal">
      <formula>"Unit"</formula>
    </cfRule>
    <cfRule type="cellIs" dxfId="453" priority="615" operator="equal">
      <formula>0</formula>
    </cfRule>
    <cfRule type="containsErrors" dxfId="452" priority="616">
      <formula>ISERROR(N53)</formula>
    </cfRule>
  </conditionalFormatting>
  <conditionalFormatting sqref="N55:U55">
    <cfRule type="cellIs" dxfId="451" priority="599" operator="equal">
      <formula>"Done"</formula>
    </cfRule>
    <cfRule type="cellIs" dxfId="450" priority="600" operator="equal">
      <formula>"Advanced Standing"</formula>
    </cfRule>
    <cfRule type="cellIs" dxfId="449" priority="601" operator="equal">
      <formula>"Select from handbook"</formula>
    </cfRule>
    <cfRule type="cellIs" dxfId="448" priority="602" operator="equal">
      <formula>"Unit"</formula>
    </cfRule>
    <cfRule type="cellIs" dxfId="447" priority="603" operator="equal">
      <formula>0</formula>
    </cfRule>
    <cfRule type="containsErrors" dxfId="446" priority="604">
      <formula>ISERROR(N55)</formula>
    </cfRule>
  </conditionalFormatting>
  <conditionalFormatting sqref="M55">
    <cfRule type="cellIs" dxfId="445" priority="593" operator="equal">
      <formula>"Done"</formula>
    </cfRule>
    <cfRule type="cellIs" dxfId="444" priority="594" operator="equal">
      <formula>"Advanced Standing"</formula>
    </cfRule>
    <cfRule type="cellIs" dxfId="443" priority="595" operator="equal">
      <formula>"Select from handbook"</formula>
    </cfRule>
    <cfRule type="cellIs" dxfId="442" priority="596" operator="equal">
      <formula>"Unit"</formula>
    </cfRule>
    <cfRule type="cellIs" dxfId="441" priority="597" operator="equal">
      <formula>0</formula>
    </cfRule>
    <cfRule type="containsErrors" dxfId="440" priority="598">
      <formula>ISERROR(M55)</formula>
    </cfRule>
  </conditionalFormatting>
  <conditionalFormatting sqref="M55">
    <cfRule type="cellIs" dxfId="439" priority="587" operator="equal">
      <formula>"Done"</formula>
    </cfRule>
    <cfRule type="cellIs" dxfId="438" priority="588" operator="equal">
      <formula>"Advanced Standing"</formula>
    </cfRule>
    <cfRule type="cellIs" dxfId="437" priority="589" operator="equal">
      <formula>"Select from handbook"</formula>
    </cfRule>
    <cfRule type="cellIs" dxfId="436" priority="590" operator="equal">
      <formula>"Unit"</formula>
    </cfRule>
    <cfRule type="cellIs" dxfId="435" priority="591" operator="equal">
      <formula>0</formula>
    </cfRule>
    <cfRule type="containsErrors" dxfId="434" priority="592">
      <formula>ISERROR(M55)</formula>
    </cfRule>
  </conditionalFormatting>
  <conditionalFormatting sqref="M53:M54">
    <cfRule type="cellIs" dxfId="433" priority="581" operator="equal">
      <formula>"Done"</formula>
    </cfRule>
    <cfRule type="cellIs" dxfId="432" priority="582" operator="equal">
      <formula>"Advanced Standing"</formula>
    </cfRule>
    <cfRule type="cellIs" dxfId="431" priority="583" operator="equal">
      <formula>"Select from handbook"</formula>
    </cfRule>
    <cfRule type="cellIs" dxfId="430" priority="584" operator="equal">
      <formula>"Unit"</formula>
    </cfRule>
    <cfRule type="cellIs" dxfId="429" priority="585" operator="equal">
      <formula>0</formula>
    </cfRule>
    <cfRule type="containsErrors" dxfId="428" priority="586">
      <formula>ISERROR(M53)</formula>
    </cfRule>
  </conditionalFormatting>
  <conditionalFormatting sqref="J59:J62">
    <cfRule type="cellIs" dxfId="427" priority="575" operator="equal">
      <formula>"Done"</formula>
    </cfRule>
    <cfRule type="cellIs" dxfId="426" priority="576" operator="equal">
      <formula>"Advanced Standing"</formula>
    </cfRule>
    <cfRule type="cellIs" dxfId="425" priority="577" operator="equal">
      <formula>"Select from handbook"</formula>
    </cfRule>
    <cfRule type="cellIs" dxfId="424" priority="578" operator="equal">
      <formula>"Unit"</formula>
    </cfRule>
    <cfRule type="cellIs" dxfId="423" priority="579" operator="equal">
      <formula>0</formula>
    </cfRule>
    <cfRule type="containsErrors" dxfId="422" priority="580">
      <formula>ISERROR(J59)</formula>
    </cfRule>
  </conditionalFormatting>
  <conditionalFormatting sqref="J53:L55">
    <cfRule type="cellIs" dxfId="421" priority="569" operator="equal">
      <formula>"Done"</formula>
    </cfRule>
    <cfRule type="cellIs" dxfId="420" priority="570" operator="equal">
      <formula>"Advanced Standing"</formula>
    </cfRule>
    <cfRule type="cellIs" dxfId="419" priority="571" operator="equal">
      <formula>"Select from handbook"</formula>
    </cfRule>
    <cfRule type="cellIs" dxfId="418" priority="572" operator="equal">
      <formula>"Unit"</formula>
    </cfRule>
    <cfRule type="cellIs" dxfId="417" priority="573" operator="equal">
      <formula>0</formula>
    </cfRule>
    <cfRule type="containsErrors" dxfId="416" priority="574">
      <formula>ISERROR(J53)</formula>
    </cfRule>
  </conditionalFormatting>
  <conditionalFormatting sqref="B55:B57">
    <cfRule type="cellIs" dxfId="415" priority="568" operator="equal">
      <formula>0</formula>
    </cfRule>
  </conditionalFormatting>
  <conditionalFormatting sqref="E55:E57 E63:E65">
    <cfRule type="containsErrors" dxfId="414" priority="566">
      <formula>ISERROR(E55)</formula>
    </cfRule>
    <cfRule type="cellIs" dxfId="413" priority="567" operator="equal">
      <formula>0</formula>
    </cfRule>
  </conditionalFormatting>
  <conditionalFormatting sqref="C55:D57 J56:J58">
    <cfRule type="cellIs" dxfId="412" priority="564" operator="equal">
      <formula>0</formula>
    </cfRule>
  </conditionalFormatting>
  <conditionalFormatting sqref="A55:A57">
    <cfRule type="cellIs" dxfId="411" priority="565" operator="equal">
      <formula>0</formula>
    </cfRule>
  </conditionalFormatting>
  <conditionalFormatting sqref="A55:E57 J56:J58">
    <cfRule type="containsErrors" dxfId="410" priority="563">
      <formula>ISERROR(A55)</formula>
    </cfRule>
  </conditionalFormatting>
  <conditionalFormatting sqref="L58">
    <cfRule type="cellIs" dxfId="409" priority="557" operator="equal">
      <formula>"Done"</formula>
    </cfRule>
    <cfRule type="cellIs" dxfId="408" priority="558" operator="equal">
      <formula>"Advanced Standing"</formula>
    </cfRule>
    <cfRule type="cellIs" dxfId="407" priority="559" operator="equal">
      <formula>"Select from handbook"</formula>
    </cfRule>
    <cfRule type="cellIs" dxfId="406" priority="560" operator="equal">
      <formula>"Unit"</formula>
    </cfRule>
    <cfRule type="cellIs" dxfId="405" priority="561" operator="equal">
      <formula>0</formula>
    </cfRule>
    <cfRule type="containsErrors" dxfId="404" priority="562">
      <formula>ISERROR(L58)</formula>
    </cfRule>
  </conditionalFormatting>
  <conditionalFormatting sqref="B59:B61">
    <cfRule type="cellIs" dxfId="403" priority="556" operator="equal">
      <formula>0</formula>
    </cfRule>
  </conditionalFormatting>
  <conditionalFormatting sqref="E59:E61">
    <cfRule type="containsErrors" dxfId="402" priority="554">
      <formula>ISERROR(E59)</formula>
    </cfRule>
    <cfRule type="cellIs" dxfId="401" priority="555" operator="equal">
      <formula>0</formula>
    </cfRule>
  </conditionalFormatting>
  <conditionalFormatting sqref="C59:D61">
    <cfRule type="cellIs" dxfId="400" priority="552" operator="equal">
      <formula>0</formula>
    </cfRule>
  </conditionalFormatting>
  <conditionalFormatting sqref="A59:A61">
    <cfRule type="cellIs" dxfId="399" priority="553" operator="equal">
      <formula>0</formula>
    </cfRule>
  </conditionalFormatting>
  <conditionalFormatting sqref="A59:E61">
    <cfRule type="containsErrors" dxfId="398" priority="551">
      <formula>ISERROR(A59)</formula>
    </cfRule>
  </conditionalFormatting>
  <conditionalFormatting sqref="B67:B69">
    <cfRule type="cellIs" dxfId="397" priority="544" operator="equal">
      <formula>0</formula>
    </cfRule>
  </conditionalFormatting>
  <conditionalFormatting sqref="E67:E69">
    <cfRule type="containsErrors" dxfId="396" priority="542">
      <formula>ISERROR(E67)</formula>
    </cfRule>
    <cfRule type="cellIs" dxfId="395" priority="543" operator="equal">
      <formula>0</formula>
    </cfRule>
  </conditionalFormatting>
  <conditionalFormatting sqref="C67:D69">
    <cfRule type="cellIs" dxfId="394" priority="540" operator="equal">
      <formula>0</formula>
    </cfRule>
  </conditionalFormatting>
  <conditionalFormatting sqref="A67:A69">
    <cfRule type="cellIs" dxfId="393" priority="541" operator="equal">
      <formula>0</formula>
    </cfRule>
  </conditionalFormatting>
  <conditionalFormatting sqref="A67:E69">
    <cfRule type="containsErrors" dxfId="392" priority="539">
      <formula>ISERROR(A67)</formula>
    </cfRule>
  </conditionalFormatting>
  <conditionalFormatting sqref="B71:B73">
    <cfRule type="cellIs" dxfId="391" priority="538" operator="equal">
      <formula>0</formula>
    </cfRule>
  </conditionalFormatting>
  <conditionalFormatting sqref="E71:E73">
    <cfRule type="containsErrors" dxfId="390" priority="536">
      <formula>ISERROR(E71)</formula>
    </cfRule>
    <cfRule type="cellIs" dxfId="389" priority="537" operator="equal">
      <formula>0</formula>
    </cfRule>
  </conditionalFormatting>
  <conditionalFormatting sqref="C71:D73">
    <cfRule type="cellIs" dxfId="388" priority="534" operator="equal">
      <formula>0</formula>
    </cfRule>
  </conditionalFormatting>
  <conditionalFormatting sqref="A71:A73">
    <cfRule type="cellIs" dxfId="387" priority="535" operator="equal">
      <formula>0</formula>
    </cfRule>
  </conditionalFormatting>
  <conditionalFormatting sqref="A71:E73">
    <cfRule type="containsErrors" dxfId="386" priority="533">
      <formula>ISERROR(A71)</formula>
    </cfRule>
  </conditionalFormatting>
  <conditionalFormatting sqref="H9:U9">
    <cfRule type="cellIs" dxfId="385" priority="527" operator="equal">
      <formula>"Done"</formula>
    </cfRule>
    <cfRule type="cellIs" dxfId="384" priority="528" operator="equal">
      <formula>"Advanced Standing"</formula>
    </cfRule>
    <cfRule type="cellIs" dxfId="383" priority="529" operator="equal">
      <formula>"Select from handbook"</formula>
    </cfRule>
    <cfRule type="cellIs" dxfId="382" priority="530" operator="equal">
      <formula>"Unit"</formula>
    </cfRule>
    <cfRule type="cellIs" dxfId="381" priority="531" operator="equal">
      <formula>0</formula>
    </cfRule>
    <cfRule type="containsErrors" dxfId="380" priority="532">
      <formula>ISERROR(H9)</formula>
    </cfRule>
  </conditionalFormatting>
  <conditionalFormatting sqref="J9:U9">
    <cfRule type="cellIs" dxfId="379" priority="515" operator="equal">
      <formula>"Done"</formula>
    </cfRule>
    <cfRule type="cellIs" dxfId="378" priority="516" operator="equal">
      <formula>"Advanced Standing"</formula>
    </cfRule>
    <cfRule type="cellIs" dxfId="377" priority="517" operator="equal">
      <formula>"Select from handbook"</formula>
    </cfRule>
    <cfRule type="cellIs" dxfId="376" priority="518" operator="equal">
      <formula>"Unit"</formula>
    </cfRule>
    <cfRule type="cellIs" dxfId="375" priority="519" operator="equal">
      <formula>0</formula>
    </cfRule>
    <cfRule type="containsErrors" dxfId="374" priority="520">
      <formula>ISERROR(J9)</formula>
    </cfRule>
  </conditionalFormatting>
  <conditionalFormatting sqref="V9:BB9">
    <cfRule type="cellIs" dxfId="373" priority="509" operator="equal">
      <formula>"Done"</formula>
    </cfRule>
    <cfRule type="cellIs" dxfId="372" priority="510" operator="equal">
      <formula>"Advanced Standing"</formula>
    </cfRule>
    <cfRule type="cellIs" dxfId="371" priority="511" operator="equal">
      <formula>"Select from handbook"</formula>
    </cfRule>
    <cfRule type="cellIs" dxfId="370" priority="512" operator="equal">
      <formula>"Unit"</formula>
    </cfRule>
    <cfRule type="cellIs" dxfId="369" priority="513" operator="equal">
      <formula>0</formula>
    </cfRule>
    <cfRule type="containsErrors" dxfId="368" priority="514">
      <formula>ISERROR(V9)</formula>
    </cfRule>
  </conditionalFormatting>
  <conditionalFormatting sqref="V9:BB9">
    <cfRule type="cellIs" dxfId="367" priority="503" operator="equal">
      <formula>"Done"</formula>
    </cfRule>
    <cfRule type="cellIs" dxfId="366" priority="504" operator="equal">
      <formula>"Advanced Standing"</formula>
    </cfRule>
    <cfRule type="cellIs" dxfId="365" priority="505" operator="equal">
      <formula>"Select from handbook"</formula>
    </cfRule>
    <cfRule type="cellIs" dxfId="364" priority="506" operator="equal">
      <formula>"Unit"</formula>
    </cfRule>
    <cfRule type="cellIs" dxfId="363" priority="507" operator="equal">
      <formula>0</formula>
    </cfRule>
    <cfRule type="containsErrors" dxfId="362" priority="508">
      <formula>ISERROR(V9)</formula>
    </cfRule>
  </conditionalFormatting>
  <conditionalFormatting sqref="C9:D9">
    <cfRule type="cellIs" dxfId="361" priority="501" operator="equal">
      <formula>0</formula>
    </cfRule>
  </conditionalFormatting>
  <conditionalFormatting sqref="A9">
    <cfRule type="cellIs" dxfId="360" priority="502" operator="equal">
      <formula>0</formula>
    </cfRule>
  </conditionalFormatting>
  <conditionalFormatting sqref="B9">
    <cfRule type="cellIs" dxfId="359" priority="500" operator="equal">
      <formula>0</formula>
    </cfRule>
  </conditionalFormatting>
  <conditionalFormatting sqref="E9">
    <cfRule type="cellIs" dxfId="358" priority="499" operator="equal">
      <formula>0</formula>
    </cfRule>
  </conditionalFormatting>
  <conditionalFormatting sqref="C9:D9">
    <cfRule type="containsErrors" dxfId="357" priority="498">
      <formula>ISERROR(C9)</formula>
    </cfRule>
  </conditionalFormatting>
  <conditionalFormatting sqref="A9:E9">
    <cfRule type="containsErrors" dxfId="356" priority="497">
      <formula>ISERROR(A9)</formula>
    </cfRule>
  </conditionalFormatting>
  <conditionalFormatting sqref="H12:U12">
    <cfRule type="cellIs" dxfId="355" priority="491" operator="equal">
      <formula>"Done"</formula>
    </cfRule>
    <cfRule type="cellIs" dxfId="354" priority="492" operator="equal">
      <formula>"Advanced Standing"</formula>
    </cfRule>
    <cfRule type="cellIs" dxfId="353" priority="493" operator="equal">
      <formula>"Select from handbook"</formula>
    </cfRule>
    <cfRule type="cellIs" dxfId="352" priority="494" operator="equal">
      <formula>"Unit"</formula>
    </cfRule>
    <cfRule type="cellIs" dxfId="351" priority="495" operator="equal">
      <formula>0</formula>
    </cfRule>
    <cfRule type="containsErrors" dxfId="350" priority="496">
      <formula>ISERROR(H12)</formula>
    </cfRule>
  </conditionalFormatting>
  <conditionalFormatting sqref="J12:U12">
    <cfRule type="cellIs" dxfId="349" priority="479" operator="equal">
      <formula>"Done"</formula>
    </cfRule>
    <cfRule type="cellIs" dxfId="348" priority="480" operator="equal">
      <formula>"Advanced Standing"</formula>
    </cfRule>
    <cfRule type="cellIs" dxfId="347" priority="481" operator="equal">
      <formula>"Select from handbook"</formula>
    </cfRule>
    <cfRule type="cellIs" dxfId="346" priority="482" operator="equal">
      <formula>"Unit"</formula>
    </cfRule>
    <cfRule type="cellIs" dxfId="345" priority="483" operator="equal">
      <formula>0</formula>
    </cfRule>
    <cfRule type="containsErrors" dxfId="344" priority="484">
      <formula>ISERROR(J12)</formula>
    </cfRule>
  </conditionalFormatting>
  <conditionalFormatting sqref="V12:BB12">
    <cfRule type="cellIs" dxfId="343" priority="473" operator="equal">
      <formula>"Done"</formula>
    </cfRule>
    <cfRule type="cellIs" dxfId="342" priority="474" operator="equal">
      <formula>"Advanced Standing"</formula>
    </cfRule>
    <cfRule type="cellIs" dxfId="341" priority="475" operator="equal">
      <formula>"Select from handbook"</formula>
    </cfRule>
    <cfRule type="cellIs" dxfId="340" priority="476" operator="equal">
      <formula>"Unit"</formula>
    </cfRule>
    <cfRule type="cellIs" dxfId="339" priority="477" operator="equal">
      <formula>0</formula>
    </cfRule>
    <cfRule type="containsErrors" dxfId="338" priority="478">
      <formula>ISERROR(V12)</formula>
    </cfRule>
  </conditionalFormatting>
  <conditionalFormatting sqref="V12:BB12">
    <cfRule type="cellIs" dxfId="337" priority="467" operator="equal">
      <formula>"Done"</formula>
    </cfRule>
    <cfRule type="cellIs" dxfId="336" priority="468" operator="equal">
      <formula>"Advanced Standing"</formula>
    </cfRule>
    <cfRule type="cellIs" dxfId="335" priority="469" operator="equal">
      <formula>"Select from handbook"</formula>
    </cfRule>
    <cfRule type="cellIs" dxfId="334" priority="470" operator="equal">
      <formula>"Unit"</formula>
    </cfRule>
    <cfRule type="cellIs" dxfId="333" priority="471" operator="equal">
      <formula>0</formula>
    </cfRule>
    <cfRule type="containsErrors" dxfId="332" priority="472">
      <formula>ISERROR(V12)</formula>
    </cfRule>
  </conditionalFormatting>
  <conditionalFormatting sqref="C12:D12">
    <cfRule type="cellIs" dxfId="331" priority="465" operator="equal">
      <formula>0</formula>
    </cfRule>
  </conditionalFormatting>
  <conditionalFormatting sqref="A12">
    <cfRule type="cellIs" dxfId="330" priority="466" operator="equal">
      <formula>0</formula>
    </cfRule>
  </conditionalFormatting>
  <conditionalFormatting sqref="B12">
    <cfRule type="cellIs" dxfId="329" priority="464" operator="equal">
      <formula>0</formula>
    </cfRule>
  </conditionalFormatting>
  <conditionalFormatting sqref="E12">
    <cfRule type="cellIs" dxfId="328" priority="463" operator="equal">
      <formula>0</formula>
    </cfRule>
  </conditionalFormatting>
  <conditionalFormatting sqref="C12:D12">
    <cfRule type="containsErrors" dxfId="327" priority="462">
      <formula>ISERROR(C12)</formula>
    </cfRule>
  </conditionalFormatting>
  <conditionalFormatting sqref="A12:E12">
    <cfRule type="containsErrors" dxfId="326" priority="461">
      <formula>ISERROR(A12)</formula>
    </cfRule>
  </conditionalFormatting>
  <conditionalFormatting sqref="H15:U15">
    <cfRule type="cellIs" dxfId="325" priority="455" operator="equal">
      <formula>"Done"</formula>
    </cfRule>
    <cfRule type="cellIs" dxfId="324" priority="456" operator="equal">
      <formula>"Advanced Standing"</formula>
    </cfRule>
    <cfRule type="cellIs" dxfId="323" priority="457" operator="equal">
      <formula>"Select from handbook"</formula>
    </cfRule>
    <cfRule type="cellIs" dxfId="322" priority="458" operator="equal">
      <formula>"Unit"</formula>
    </cfRule>
    <cfRule type="cellIs" dxfId="321" priority="459" operator="equal">
      <formula>0</formula>
    </cfRule>
    <cfRule type="containsErrors" dxfId="320" priority="460">
      <formula>ISERROR(H15)</formula>
    </cfRule>
  </conditionalFormatting>
  <conditionalFormatting sqref="J15:U15">
    <cfRule type="cellIs" dxfId="319" priority="443" operator="equal">
      <formula>"Done"</formula>
    </cfRule>
    <cfRule type="cellIs" dxfId="318" priority="444" operator="equal">
      <formula>"Advanced Standing"</formula>
    </cfRule>
    <cfRule type="cellIs" dxfId="317" priority="445" operator="equal">
      <formula>"Select from handbook"</formula>
    </cfRule>
    <cfRule type="cellIs" dxfId="316" priority="446" operator="equal">
      <formula>"Unit"</formula>
    </cfRule>
    <cfRule type="cellIs" dxfId="315" priority="447" operator="equal">
      <formula>0</formula>
    </cfRule>
    <cfRule type="containsErrors" dxfId="314" priority="448">
      <formula>ISERROR(J15)</formula>
    </cfRule>
  </conditionalFormatting>
  <conditionalFormatting sqref="V15:BB15">
    <cfRule type="cellIs" dxfId="313" priority="437" operator="equal">
      <formula>"Done"</formula>
    </cfRule>
    <cfRule type="cellIs" dxfId="312" priority="438" operator="equal">
      <formula>"Advanced Standing"</formula>
    </cfRule>
    <cfRule type="cellIs" dxfId="311" priority="439" operator="equal">
      <formula>"Select from handbook"</formula>
    </cfRule>
    <cfRule type="cellIs" dxfId="310" priority="440" operator="equal">
      <formula>"Unit"</formula>
    </cfRule>
    <cfRule type="cellIs" dxfId="309" priority="441" operator="equal">
      <formula>0</formula>
    </cfRule>
    <cfRule type="containsErrors" dxfId="308" priority="442">
      <formula>ISERROR(V15)</formula>
    </cfRule>
  </conditionalFormatting>
  <conditionalFormatting sqref="V15:BB15">
    <cfRule type="cellIs" dxfId="307" priority="431" operator="equal">
      <formula>"Done"</formula>
    </cfRule>
    <cfRule type="cellIs" dxfId="306" priority="432" operator="equal">
      <formula>"Advanced Standing"</formula>
    </cfRule>
    <cfRule type="cellIs" dxfId="305" priority="433" operator="equal">
      <formula>"Select from handbook"</formula>
    </cfRule>
    <cfRule type="cellIs" dxfId="304" priority="434" operator="equal">
      <formula>"Unit"</formula>
    </cfRule>
    <cfRule type="cellIs" dxfId="303" priority="435" operator="equal">
      <formula>0</formula>
    </cfRule>
    <cfRule type="containsErrors" dxfId="302" priority="436">
      <formula>ISERROR(V15)</formula>
    </cfRule>
  </conditionalFormatting>
  <conditionalFormatting sqref="C15:D15">
    <cfRule type="cellIs" dxfId="301" priority="429" operator="equal">
      <formula>0</formula>
    </cfRule>
  </conditionalFormatting>
  <conditionalFormatting sqref="A15">
    <cfRule type="cellIs" dxfId="300" priority="430" operator="equal">
      <formula>0</formula>
    </cfRule>
  </conditionalFormatting>
  <conditionalFormatting sqref="B15">
    <cfRule type="cellIs" dxfId="299" priority="428" operator="equal">
      <formula>0</formula>
    </cfRule>
  </conditionalFormatting>
  <conditionalFormatting sqref="E15">
    <cfRule type="cellIs" dxfId="298" priority="427" operator="equal">
      <formula>0</formula>
    </cfRule>
  </conditionalFormatting>
  <conditionalFormatting sqref="C15:D15">
    <cfRule type="containsErrors" dxfId="297" priority="426">
      <formula>ISERROR(C15)</formula>
    </cfRule>
  </conditionalFormatting>
  <conditionalFormatting sqref="A15:E15">
    <cfRule type="containsErrors" dxfId="296" priority="425">
      <formula>ISERROR(A15)</formula>
    </cfRule>
  </conditionalFormatting>
  <conditionalFormatting sqref="H21:U21">
    <cfRule type="cellIs" dxfId="295" priority="411" operator="equal">
      <formula>"Done"</formula>
    </cfRule>
    <cfRule type="cellIs" dxfId="294" priority="412" operator="equal">
      <formula>"Advanced Standing"</formula>
    </cfRule>
    <cfRule type="cellIs" dxfId="293" priority="413" operator="equal">
      <formula>"Select from handbook"</formula>
    </cfRule>
    <cfRule type="cellIs" dxfId="292" priority="414" operator="equal">
      <formula>"Unit"</formula>
    </cfRule>
    <cfRule type="cellIs" dxfId="291" priority="415" operator="equal">
      <formula>0</formula>
    </cfRule>
    <cfRule type="containsErrors" dxfId="290" priority="416">
      <formula>ISERROR(H21)</formula>
    </cfRule>
  </conditionalFormatting>
  <conditionalFormatting sqref="J21:U21">
    <cfRule type="cellIs" dxfId="289" priority="399" operator="equal">
      <formula>"Done"</formula>
    </cfRule>
    <cfRule type="cellIs" dxfId="288" priority="400" operator="equal">
      <formula>"Advanced Standing"</formula>
    </cfRule>
    <cfRule type="cellIs" dxfId="287" priority="401" operator="equal">
      <formula>"Select from handbook"</formula>
    </cfRule>
    <cfRule type="cellIs" dxfId="286" priority="402" operator="equal">
      <formula>"Unit"</formula>
    </cfRule>
    <cfRule type="cellIs" dxfId="285" priority="403" operator="equal">
      <formula>0</formula>
    </cfRule>
    <cfRule type="containsErrors" dxfId="284" priority="404">
      <formula>ISERROR(J21)</formula>
    </cfRule>
  </conditionalFormatting>
  <conditionalFormatting sqref="V21:BB21">
    <cfRule type="cellIs" dxfId="283" priority="393" operator="equal">
      <formula>"Done"</formula>
    </cfRule>
    <cfRule type="cellIs" dxfId="282" priority="394" operator="equal">
      <formula>"Advanced Standing"</formula>
    </cfRule>
    <cfRule type="cellIs" dxfId="281" priority="395" operator="equal">
      <formula>"Select from handbook"</formula>
    </cfRule>
    <cfRule type="cellIs" dxfId="280" priority="396" operator="equal">
      <formula>"Unit"</formula>
    </cfRule>
    <cfRule type="cellIs" dxfId="279" priority="397" operator="equal">
      <formula>0</formula>
    </cfRule>
    <cfRule type="containsErrors" dxfId="278" priority="398">
      <formula>ISERROR(V21)</formula>
    </cfRule>
  </conditionalFormatting>
  <conditionalFormatting sqref="V21:BB21">
    <cfRule type="cellIs" dxfId="277" priority="387" operator="equal">
      <formula>"Done"</formula>
    </cfRule>
    <cfRule type="cellIs" dxfId="276" priority="388" operator="equal">
      <formula>"Advanced Standing"</formula>
    </cfRule>
    <cfRule type="cellIs" dxfId="275" priority="389" operator="equal">
      <formula>"Select from handbook"</formula>
    </cfRule>
    <cfRule type="cellIs" dxfId="274" priority="390" operator="equal">
      <formula>"Unit"</formula>
    </cfRule>
    <cfRule type="cellIs" dxfId="273" priority="391" operator="equal">
      <formula>0</formula>
    </cfRule>
    <cfRule type="containsErrors" dxfId="272" priority="392">
      <formula>ISERROR(V21)</formula>
    </cfRule>
  </conditionalFormatting>
  <conditionalFormatting sqref="C21:D21">
    <cfRule type="cellIs" dxfId="271" priority="385" operator="equal">
      <formula>0</formula>
    </cfRule>
  </conditionalFormatting>
  <conditionalFormatting sqref="A21">
    <cfRule type="cellIs" dxfId="270" priority="386" operator="equal">
      <formula>0</formula>
    </cfRule>
  </conditionalFormatting>
  <conditionalFormatting sqref="B21">
    <cfRule type="cellIs" dxfId="269" priority="384" operator="equal">
      <formula>0</formula>
    </cfRule>
  </conditionalFormatting>
  <conditionalFormatting sqref="E21">
    <cfRule type="cellIs" dxfId="268" priority="383" operator="equal">
      <formula>0</formula>
    </cfRule>
  </conditionalFormatting>
  <conditionalFormatting sqref="C21:D21">
    <cfRule type="containsErrors" dxfId="267" priority="382">
      <formula>ISERROR(C21)</formula>
    </cfRule>
  </conditionalFormatting>
  <conditionalFormatting sqref="A21:E21">
    <cfRule type="containsErrors" dxfId="266" priority="381">
      <formula>ISERROR(A21)</formula>
    </cfRule>
  </conditionalFormatting>
  <conditionalFormatting sqref="H24:U24">
    <cfRule type="cellIs" dxfId="265" priority="375" operator="equal">
      <formula>"Done"</formula>
    </cfRule>
    <cfRule type="cellIs" dxfId="264" priority="376" operator="equal">
      <formula>"Advanced Standing"</formula>
    </cfRule>
    <cfRule type="cellIs" dxfId="263" priority="377" operator="equal">
      <formula>"Select from handbook"</formula>
    </cfRule>
    <cfRule type="cellIs" dxfId="262" priority="378" operator="equal">
      <formula>"Unit"</formula>
    </cfRule>
    <cfRule type="cellIs" dxfId="261" priority="379" operator="equal">
      <formula>0</formula>
    </cfRule>
    <cfRule type="containsErrors" dxfId="260" priority="380">
      <formula>ISERROR(H24)</formula>
    </cfRule>
  </conditionalFormatting>
  <conditionalFormatting sqref="J24:U24">
    <cfRule type="cellIs" dxfId="259" priority="363" operator="equal">
      <formula>"Done"</formula>
    </cfRule>
    <cfRule type="cellIs" dxfId="258" priority="364" operator="equal">
      <formula>"Advanced Standing"</formula>
    </cfRule>
    <cfRule type="cellIs" dxfId="257" priority="365" operator="equal">
      <formula>"Select from handbook"</formula>
    </cfRule>
    <cfRule type="cellIs" dxfId="256" priority="366" operator="equal">
      <formula>"Unit"</formula>
    </cfRule>
    <cfRule type="cellIs" dxfId="255" priority="367" operator="equal">
      <formula>0</formula>
    </cfRule>
    <cfRule type="containsErrors" dxfId="254" priority="368">
      <formula>ISERROR(J24)</formula>
    </cfRule>
  </conditionalFormatting>
  <conditionalFormatting sqref="V24:BB24">
    <cfRule type="cellIs" dxfId="253" priority="357" operator="equal">
      <formula>"Done"</formula>
    </cfRule>
    <cfRule type="cellIs" dxfId="252" priority="358" operator="equal">
      <formula>"Advanced Standing"</formula>
    </cfRule>
    <cfRule type="cellIs" dxfId="251" priority="359" operator="equal">
      <formula>"Select from handbook"</formula>
    </cfRule>
    <cfRule type="cellIs" dxfId="250" priority="360" operator="equal">
      <formula>"Unit"</formula>
    </cfRule>
    <cfRule type="cellIs" dxfId="249" priority="361" operator="equal">
      <formula>0</formula>
    </cfRule>
    <cfRule type="containsErrors" dxfId="248" priority="362">
      <formula>ISERROR(V24)</formula>
    </cfRule>
  </conditionalFormatting>
  <conditionalFormatting sqref="V24:BB24">
    <cfRule type="cellIs" dxfId="247" priority="351" operator="equal">
      <formula>"Done"</formula>
    </cfRule>
    <cfRule type="cellIs" dxfId="246" priority="352" operator="equal">
      <formula>"Advanced Standing"</formula>
    </cfRule>
    <cfRule type="cellIs" dxfId="245" priority="353" operator="equal">
      <formula>"Select from handbook"</formula>
    </cfRule>
    <cfRule type="cellIs" dxfId="244" priority="354" operator="equal">
      <formula>"Unit"</formula>
    </cfRule>
    <cfRule type="cellIs" dxfId="243" priority="355" operator="equal">
      <formula>0</formula>
    </cfRule>
    <cfRule type="containsErrors" dxfId="242" priority="356">
      <formula>ISERROR(V24)</formula>
    </cfRule>
  </conditionalFormatting>
  <conditionalFormatting sqref="C24:D24">
    <cfRule type="cellIs" dxfId="241" priority="349" operator="equal">
      <formula>0</formula>
    </cfRule>
  </conditionalFormatting>
  <conditionalFormatting sqref="A24">
    <cfRule type="cellIs" dxfId="240" priority="350" operator="equal">
      <formula>0</formula>
    </cfRule>
  </conditionalFormatting>
  <conditionalFormatting sqref="B24">
    <cfRule type="cellIs" dxfId="239" priority="348" operator="equal">
      <formula>0</formula>
    </cfRule>
  </conditionalFormatting>
  <conditionalFormatting sqref="E24">
    <cfRule type="cellIs" dxfId="238" priority="347" operator="equal">
      <formula>0</formula>
    </cfRule>
  </conditionalFormatting>
  <conditionalFormatting sqref="C24:D24">
    <cfRule type="containsErrors" dxfId="237" priority="346">
      <formula>ISERROR(C24)</formula>
    </cfRule>
  </conditionalFormatting>
  <conditionalFormatting sqref="A24:E24">
    <cfRule type="containsErrors" dxfId="236" priority="345">
      <formula>ISERROR(A24)</formula>
    </cfRule>
  </conditionalFormatting>
  <conditionalFormatting sqref="H27:U27">
    <cfRule type="cellIs" dxfId="235" priority="339" operator="equal">
      <formula>"Done"</formula>
    </cfRule>
    <cfRule type="cellIs" dxfId="234" priority="340" operator="equal">
      <formula>"Advanced Standing"</formula>
    </cfRule>
    <cfRule type="cellIs" dxfId="233" priority="341" operator="equal">
      <formula>"Select from handbook"</formula>
    </cfRule>
    <cfRule type="cellIs" dxfId="232" priority="342" operator="equal">
      <formula>"Unit"</formula>
    </cfRule>
    <cfRule type="cellIs" dxfId="231" priority="343" operator="equal">
      <formula>0</formula>
    </cfRule>
    <cfRule type="containsErrors" dxfId="230" priority="344">
      <formula>ISERROR(H27)</formula>
    </cfRule>
  </conditionalFormatting>
  <conditionalFormatting sqref="J27:U27">
    <cfRule type="cellIs" dxfId="229" priority="327" operator="equal">
      <formula>"Done"</formula>
    </cfRule>
    <cfRule type="cellIs" dxfId="228" priority="328" operator="equal">
      <formula>"Advanced Standing"</formula>
    </cfRule>
    <cfRule type="cellIs" dxfId="227" priority="329" operator="equal">
      <formula>"Select from handbook"</formula>
    </cfRule>
    <cfRule type="cellIs" dxfId="226" priority="330" operator="equal">
      <formula>"Unit"</formula>
    </cfRule>
    <cfRule type="cellIs" dxfId="225" priority="331" operator="equal">
      <formula>0</formula>
    </cfRule>
    <cfRule type="containsErrors" dxfId="224" priority="332">
      <formula>ISERROR(J27)</formula>
    </cfRule>
  </conditionalFormatting>
  <conditionalFormatting sqref="V27:BB27">
    <cfRule type="cellIs" dxfId="223" priority="321" operator="equal">
      <formula>"Done"</formula>
    </cfRule>
    <cfRule type="cellIs" dxfId="222" priority="322" operator="equal">
      <formula>"Advanced Standing"</formula>
    </cfRule>
    <cfRule type="cellIs" dxfId="221" priority="323" operator="equal">
      <formula>"Select from handbook"</formula>
    </cfRule>
    <cfRule type="cellIs" dxfId="220" priority="324" operator="equal">
      <formula>"Unit"</formula>
    </cfRule>
    <cfRule type="cellIs" dxfId="219" priority="325" operator="equal">
      <formula>0</formula>
    </cfRule>
    <cfRule type="containsErrors" dxfId="218" priority="326">
      <formula>ISERROR(V27)</formula>
    </cfRule>
  </conditionalFormatting>
  <conditionalFormatting sqref="V27:BB27">
    <cfRule type="cellIs" dxfId="217" priority="315" operator="equal">
      <formula>"Done"</formula>
    </cfRule>
    <cfRule type="cellIs" dxfId="216" priority="316" operator="equal">
      <formula>"Advanced Standing"</formula>
    </cfRule>
    <cfRule type="cellIs" dxfId="215" priority="317" operator="equal">
      <formula>"Select from handbook"</formula>
    </cfRule>
    <cfRule type="cellIs" dxfId="214" priority="318" operator="equal">
      <formula>"Unit"</formula>
    </cfRule>
    <cfRule type="cellIs" dxfId="213" priority="319" operator="equal">
      <formula>0</formula>
    </cfRule>
    <cfRule type="containsErrors" dxfId="212" priority="320">
      <formula>ISERROR(V27)</formula>
    </cfRule>
  </conditionalFormatting>
  <conditionalFormatting sqref="C27:D27">
    <cfRule type="cellIs" dxfId="211" priority="313" operator="equal">
      <formula>0</formula>
    </cfRule>
  </conditionalFormatting>
  <conditionalFormatting sqref="A27">
    <cfRule type="cellIs" dxfId="210" priority="314" operator="equal">
      <formula>0</formula>
    </cfRule>
  </conditionalFormatting>
  <conditionalFormatting sqref="B27">
    <cfRule type="cellIs" dxfId="209" priority="312" operator="equal">
      <formula>0</formula>
    </cfRule>
  </conditionalFormatting>
  <conditionalFormatting sqref="E27">
    <cfRule type="cellIs" dxfId="208" priority="311" operator="equal">
      <formula>0</formula>
    </cfRule>
  </conditionalFormatting>
  <conditionalFormatting sqref="C27:D27">
    <cfRule type="containsErrors" dxfId="207" priority="310">
      <formula>ISERROR(C27)</formula>
    </cfRule>
  </conditionalFormatting>
  <conditionalFormatting sqref="A27:E27">
    <cfRule type="containsErrors" dxfId="206" priority="309">
      <formula>ISERROR(A27)</formula>
    </cfRule>
  </conditionalFormatting>
  <conditionalFormatting sqref="H33:U33">
    <cfRule type="cellIs" dxfId="205" priority="277" operator="equal">
      <formula>"Done"</formula>
    </cfRule>
    <cfRule type="cellIs" dxfId="204" priority="278" operator="equal">
      <formula>"Advanced Standing"</formula>
    </cfRule>
    <cfRule type="cellIs" dxfId="203" priority="279" operator="equal">
      <formula>"Select from handbook"</formula>
    </cfRule>
    <cfRule type="cellIs" dxfId="202" priority="280" operator="equal">
      <formula>"Unit"</formula>
    </cfRule>
    <cfRule type="cellIs" dxfId="201" priority="281" operator="equal">
      <formula>0</formula>
    </cfRule>
    <cfRule type="containsErrors" dxfId="200" priority="282">
      <formula>ISERROR(H33)</formula>
    </cfRule>
  </conditionalFormatting>
  <conditionalFormatting sqref="J33:U33">
    <cfRule type="cellIs" dxfId="199" priority="271" operator="equal">
      <formula>"Done"</formula>
    </cfRule>
    <cfRule type="cellIs" dxfId="198" priority="272" operator="equal">
      <formula>"Advanced Standing"</formula>
    </cfRule>
    <cfRule type="cellIs" dxfId="197" priority="273" operator="equal">
      <formula>"Select from handbook"</formula>
    </cfRule>
    <cfRule type="cellIs" dxfId="196" priority="274" operator="equal">
      <formula>"Unit"</formula>
    </cfRule>
    <cfRule type="cellIs" dxfId="195" priority="275" operator="equal">
      <formula>0</formula>
    </cfRule>
    <cfRule type="containsErrors" dxfId="194" priority="276">
      <formula>ISERROR(J33)</formula>
    </cfRule>
  </conditionalFormatting>
  <conditionalFormatting sqref="V33:BB33">
    <cfRule type="cellIs" dxfId="193" priority="265" operator="equal">
      <formula>"Done"</formula>
    </cfRule>
    <cfRule type="cellIs" dxfId="192" priority="266" operator="equal">
      <formula>"Advanced Standing"</formula>
    </cfRule>
    <cfRule type="cellIs" dxfId="191" priority="267" operator="equal">
      <formula>"Select from handbook"</formula>
    </cfRule>
    <cfRule type="cellIs" dxfId="190" priority="268" operator="equal">
      <formula>"Unit"</formula>
    </cfRule>
    <cfRule type="cellIs" dxfId="189" priority="269" operator="equal">
      <formula>0</formula>
    </cfRule>
    <cfRule type="containsErrors" dxfId="188" priority="270">
      <formula>ISERROR(V33)</formula>
    </cfRule>
  </conditionalFormatting>
  <conditionalFormatting sqref="V33:BB33">
    <cfRule type="cellIs" dxfId="187" priority="259" operator="equal">
      <formula>"Done"</formula>
    </cfRule>
    <cfRule type="cellIs" dxfId="186" priority="260" operator="equal">
      <formula>"Advanced Standing"</formula>
    </cfRule>
    <cfRule type="cellIs" dxfId="185" priority="261" operator="equal">
      <formula>"Select from handbook"</formula>
    </cfRule>
    <cfRule type="cellIs" dxfId="184" priority="262" operator="equal">
      <formula>"Unit"</formula>
    </cfRule>
    <cfRule type="cellIs" dxfId="183" priority="263" operator="equal">
      <formula>0</formula>
    </cfRule>
    <cfRule type="containsErrors" dxfId="182" priority="264">
      <formula>ISERROR(V33)</formula>
    </cfRule>
  </conditionalFormatting>
  <conditionalFormatting sqref="C33:D33">
    <cfRule type="cellIs" dxfId="181" priority="257" operator="equal">
      <formula>0</formula>
    </cfRule>
  </conditionalFormatting>
  <conditionalFormatting sqref="A33">
    <cfRule type="cellIs" dxfId="180" priority="258" operator="equal">
      <formula>0</formula>
    </cfRule>
  </conditionalFormatting>
  <conditionalFormatting sqref="B33">
    <cfRule type="cellIs" dxfId="179" priority="256" operator="equal">
      <formula>0</formula>
    </cfRule>
  </conditionalFormatting>
  <conditionalFormatting sqref="E33">
    <cfRule type="cellIs" dxfId="178" priority="255" operator="equal">
      <formula>0</formula>
    </cfRule>
  </conditionalFormatting>
  <conditionalFormatting sqref="C33:D33">
    <cfRule type="containsErrors" dxfId="177" priority="254">
      <formula>ISERROR(C33)</formula>
    </cfRule>
  </conditionalFormatting>
  <conditionalFormatting sqref="A33:E33">
    <cfRule type="containsErrors" dxfId="176" priority="253">
      <formula>ISERROR(A33)</formula>
    </cfRule>
  </conditionalFormatting>
  <conditionalFormatting sqref="H36:U36">
    <cfRule type="cellIs" dxfId="175" priority="241" operator="equal">
      <formula>"Done"</formula>
    </cfRule>
    <cfRule type="cellIs" dxfId="174" priority="242" operator="equal">
      <formula>"Advanced Standing"</formula>
    </cfRule>
    <cfRule type="cellIs" dxfId="173" priority="243" operator="equal">
      <formula>"Select from handbook"</formula>
    </cfRule>
    <cfRule type="cellIs" dxfId="172" priority="244" operator="equal">
      <formula>"Unit"</formula>
    </cfRule>
    <cfRule type="cellIs" dxfId="171" priority="245" operator="equal">
      <formula>0</formula>
    </cfRule>
    <cfRule type="containsErrors" dxfId="170" priority="246">
      <formula>ISERROR(H36)</formula>
    </cfRule>
  </conditionalFormatting>
  <conditionalFormatting sqref="J36:U36">
    <cfRule type="cellIs" dxfId="169" priority="235" operator="equal">
      <formula>"Done"</formula>
    </cfRule>
    <cfRule type="cellIs" dxfId="168" priority="236" operator="equal">
      <formula>"Advanced Standing"</formula>
    </cfRule>
    <cfRule type="cellIs" dxfId="167" priority="237" operator="equal">
      <formula>"Select from handbook"</formula>
    </cfRule>
    <cfRule type="cellIs" dxfId="166" priority="238" operator="equal">
      <formula>"Unit"</formula>
    </cfRule>
    <cfRule type="cellIs" dxfId="165" priority="239" operator="equal">
      <formula>0</formula>
    </cfRule>
    <cfRule type="containsErrors" dxfId="164" priority="240">
      <formula>ISERROR(J36)</formula>
    </cfRule>
  </conditionalFormatting>
  <conditionalFormatting sqref="V36:BB36">
    <cfRule type="cellIs" dxfId="163" priority="229" operator="equal">
      <formula>"Done"</formula>
    </cfRule>
    <cfRule type="cellIs" dxfId="162" priority="230" operator="equal">
      <formula>"Advanced Standing"</formula>
    </cfRule>
    <cfRule type="cellIs" dxfId="161" priority="231" operator="equal">
      <formula>"Select from handbook"</formula>
    </cfRule>
    <cfRule type="cellIs" dxfId="160" priority="232" operator="equal">
      <formula>"Unit"</formula>
    </cfRule>
    <cfRule type="cellIs" dxfId="159" priority="233" operator="equal">
      <formula>0</formula>
    </cfRule>
    <cfRule type="containsErrors" dxfId="158" priority="234">
      <formula>ISERROR(V36)</formula>
    </cfRule>
  </conditionalFormatting>
  <conditionalFormatting sqref="V36:BB36">
    <cfRule type="cellIs" dxfId="157" priority="223" operator="equal">
      <formula>"Done"</formula>
    </cfRule>
    <cfRule type="cellIs" dxfId="156" priority="224" operator="equal">
      <formula>"Advanced Standing"</formula>
    </cfRule>
    <cfRule type="cellIs" dxfId="155" priority="225" operator="equal">
      <formula>"Select from handbook"</formula>
    </cfRule>
    <cfRule type="cellIs" dxfId="154" priority="226" operator="equal">
      <formula>"Unit"</formula>
    </cfRule>
    <cfRule type="cellIs" dxfId="153" priority="227" operator="equal">
      <formula>0</formula>
    </cfRule>
    <cfRule type="containsErrors" dxfId="152" priority="228">
      <formula>ISERROR(V36)</formula>
    </cfRule>
  </conditionalFormatting>
  <conditionalFormatting sqref="C36:D36">
    <cfRule type="cellIs" dxfId="151" priority="221" operator="equal">
      <formula>0</formula>
    </cfRule>
  </conditionalFormatting>
  <conditionalFormatting sqref="A36">
    <cfRule type="cellIs" dxfId="150" priority="222" operator="equal">
      <formula>0</formula>
    </cfRule>
  </conditionalFormatting>
  <conditionalFormatting sqref="B36">
    <cfRule type="cellIs" dxfId="149" priority="220" operator="equal">
      <formula>0</formula>
    </cfRule>
  </conditionalFormatting>
  <conditionalFormatting sqref="E36">
    <cfRule type="cellIs" dxfId="148" priority="219" operator="equal">
      <formula>0</formula>
    </cfRule>
  </conditionalFormatting>
  <conditionalFormatting sqref="C36:D36">
    <cfRule type="containsErrors" dxfId="147" priority="218">
      <formula>ISERROR(C36)</formula>
    </cfRule>
  </conditionalFormatting>
  <conditionalFormatting sqref="A36:E36">
    <cfRule type="containsErrors" dxfId="146" priority="217">
      <formula>ISERROR(A36)</formula>
    </cfRule>
  </conditionalFormatting>
  <conditionalFormatting sqref="H39:U39">
    <cfRule type="cellIs" dxfId="145" priority="205" operator="equal">
      <formula>"Done"</formula>
    </cfRule>
    <cfRule type="cellIs" dxfId="144" priority="206" operator="equal">
      <formula>"Advanced Standing"</formula>
    </cfRule>
    <cfRule type="cellIs" dxfId="143" priority="207" operator="equal">
      <formula>"Select from handbook"</formula>
    </cfRule>
    <cfRule type="cellIs" dxfId="142" priority="208" operator="equal">
      <formula>"Unit"</formula>
    </cfRule>
    <cfRule type="cellIs" dxfId="141" priority="209" operator="equal">
      <formula>0</formula>
    </cfRule>
    <cfRule type="containsErrors" dxfId="140" priority="210">
      <formula>ISERROR(H39)</formula>
    </cfRule>
  </conditionalFormatting>
  <conditionalFormatting sqref="J39:U39">
    <cfRule type="cellIs" dxfId="139" priority="199" operator="equal">
      <formula>"Done"</formula>
    </cfRule>
    <cfRule type="cellIs" dxfId="138" priority="200" operator="equal">
      <formula>"Advanced Standing"</formula>
    </cfRule>
    <cfRule type="cellIs" dxfId="137" priority="201" operator="equal">
      <formula>"Select from handbook"</formula>
    </cfRule>
    <cfRule type="cellIs" dxfId="136" priority="202" operator="equal">
      <formula>"Unit"</formula>
    </cfRule>
    <cfRule type="cellIs" dxfId="135" priority="203" operator="equal">
      <formula>0</formula>
    </cfRule>
    <cfRule type="containsErrors" dxfId="134" priority="204">
      <formula>ISERROR(J39)</formula>
    </cfRule>
  </conditionalFormatting>
  <conditionalFormatting sqref="V39:BB39">
    <cfRule type="cellIs" dxfId="133" priority="193" operator="equal">
      <formula>"Done"</formula>
    </cfRule>
    <cfRule type="cellIs" dxfId="132" priority="194" operator="equal">
      <formula>"Advanced Standing"</formula>
    </cfRule>
    <cfRule type="cellIs" dxfId="131" priority="195" operator="equal">
      <formula>"Select from handbook"</formula>
    </cfRule>
    <cfRule type="cellIs" dxfId="130" priority="196" operator="equal">
      <formula>"Unit"</formula>
    </cfRule>
    <cfRule type="cellIs" dxfId="129" priority="197" operator="equal">
      <formula>0</formula>
    </cfRule>
    <cfRule type="containsErrors" dxfId="128" priority="198">
      <formula>ISERROR(V39)</formula>
    </cfRule>
  </conditionalFormatting>
  <conditionalFormatting sqref="V39:BB39">
    <cfRule type="cellIs" dxfId="127" priority="187" operator="equal">
      <formula>"Done"</formula>
    </cfRule>
    <cfRule type="cellIs" dxfId="126" priority="188" operator="equal">
      <formula>"Advanced Standing"</formula>
    </cfRule>
    <cfRule type="cellIs" dxfId="125" priority="189" operator="equal">
      <formula>"Select from handbook"</formula>
    </cfRule>
    <cfRule type="cellIs" dxfId="124" priority="190" operator="equal">
      <formula>"Unit"</formula>
    </cfRule>
    <cfRule type="cellIs" dxfId="123" priority="191" operator="equal">
      <formula>0</formula>
    </cfRule>
    <cfRule type="containsErrors" dxfId="122" priority="192">
      <formula>ISERROR(V39)</formula>
    </cfRule>
  </conditionalFormatting>
  <conditionalFormatting sqref="C39:D39">
    <cfRule type="cellIs" dxfId="121" priority="185" operator="equal">
      <formula>0</formula>
    </cfRule>
  </conditionalFormatting>
  <conditionalFormatting sqref="A39">
    <cfRule type="cellIs" dxfId="120" priority="186" operator="equal">
      <formula>0</formula>
    </cfRule>
  </conditionalFormatting>
  <conditionalFormatting sqref="B39">
    <cfRule type="cellIs" dxfId="119" priority="184" operator="equal">
      <formula>0</formula>
    </cfRule>
  </conditionalFormatting>
  <conditionalFormatting sqref="E39">
    <cfRule type="cellIs" dxfId="118" priority="183" operator="equal">
      <formula>0</formula>
    </cfRule>
  </conditionalFormatting>
  <conditionalFormatting sqref="C39:D39">
    <cfRule type="containsErrors" dxfId="117" priority="182">
      <formula>ISERROR(C39)</formula>
    </cfRule>
  </conditionalFormatting>
  <conditionalFormatting sqref="A39:E39">
    <cfRule type="containsErrors" dxfId="116" priority="181">
      <formula>ISERROR(A39)</formula>
    </cfRule>
  </conditionalFormatting>
  <conditionalFormatting sqref="H45:U45">
    <cfRule type="cellIs" dxfId="115" priority="143" operator="equal">
      <formula>"Done"</formula>
    </cfRule>
    <cfRule type="cellIs" dxfId="114" priority="144" operator="equal">
      <formula>"Advanced Standing"</formula>
    </cfRule>
    <cfRule type="cellIs" dxfId="113" priority="145" operator="equal">
      <formula>"Select from handbook"</formula>
    </cfRule>
    <cfRule type="cellIs" dxfId="112" priority="146" operator="equal">
      <formula>"Unit"</formula>
    </cfRule>
    <cfRule type="cellIs" dxfId="111" priority="147" operator="equal">
      <formula>0</formula>
    </cfRule>
    <cfRule type="containsErrors" dxfId="110" priority="148">
      <formula>ISERROR(H45)</formula>
    </cfRule>
  </conditionalFormatting>
  <conditionalFormatting sqref="J45:U45">
    <cfRule type="cellIs" dxfId="109" priority="137" operator="equal">
      <formula>"Done"</formula>
    </cfRule>
    <cfRule type="cellIs" dxfId="108" priority="138" operator="equal">
      <formula>"Advanced Standing"</formula>
    </cfRule>
    <cfRule type="cellIs" dxfId="107" priority="139" operator="equal">
      <formula>"Select from handbook"</formula>
    </cfRule>
    <cfRule type="cellIs" dxfId="106" priority="140" operator="equal">
      <formula>"Unit"</formula>
    </cfRule>
    <cfRule type="cellIs" dxfId="105" priority="141" operator="equal">
      <formula>0</formula>
    </cfRule>
    <cfRule type="containsErrors" dxfId="104" priority="142">
      <formula>ISERROR(J45)</formula>
    </cfRule>
  </conditionalFormatting>
  <conditionalFormatting sqref="V45:BB45">
    <cfRule type="cellIs" dxfId="103" priority="131" operator="equal">
      <formula>"Done"</formula>
    </cfRule>
    <cfRule type="cellIs" dxfId="102" priority="132" operator="equal">
      <formula>"Advanced Standing"</formula>
    </cfRule>
    <cfRule type="cellIs" dxfId="101" priority="133" operator="equal">
      <formula>"Select from handbook"</formula>
    </cfRule>
    <cfRule type="cellIs" dxfId="100" priority="134" operator="equal">
      <formula>"Unit"</formula>
    </cfRule>
    <cfRule type="cellIs" dxfId="99" priority="135" operator="equal">
      <formula>0</formula>
    </cfRule>
    <cfRule type="containsErrors" dxfId="98" priority="136">
      <formula>ISERROR(V45)</formula>
    </cfRule>
  </conditionalFormatting>
  <conditionalFormatting sqref="V45:BB45">
    <cfRule type="cellIs" dxfId="97" priority="125" operator="equal">
      <formula>"Done"</formula>
    </cfRule>
    <cfRule type="cellIs" dxfId="96" priority="126" operator="equal">
      <formula>"Advanced Standing"</formula>
    </cfRule>
    <cfRule type="cellIs" dxfId="95" priority="127" operator="equal">
      <formula>"Select from handbook"</formula>
    </cfRule>
    <cfRule type="cellIs" dxfId="94" priority="128" operator="equal">
      <formula>"Unit"</formula>
    </cfRule>
    <cfRule type="cellIs" dxfId="93" priority="129" operator="equal">
      <formula>0</formula>
    </cfRule>
    <cfRule type="containsErrors" dxfId="92" priority="130">
      <formula>ISERROR(V45)</formula>
    </cfRule>
  </conditionalFormatting>
  <conditionalFormatting sqref="C45:D45">
    <cfRule type="cellIs" dxfId="91" priority="123" operator="equal">
      <formula>0</formula>
    </cfRule>
  </conditionalFormatting>
  <conditionalFormatting sqref="A45">
    <cfRule type="cellIs" dxfId="90" priority="124" operator="equal">
      <formula>0</formula>
    </cfRule>
  </conditionalFormatting>
  <conditionalFormatting sqref="B45">
    <cfRule type="cellIs" dxfId="89" priority="122" operator="equal">
      <formula>0</formula>
    </cfRule>
  </conditionalFormatting>
  <conditionalFormatting sqref="E45">
    <cfRule type="cellIs" dxfId="88" priority="121" operator="equal">
      <formula>0</formula>
    </cfRule>
  </conditionalFormatting>
  <conditionalFormatting sqref="C45:D45">
    <cfRule type="containsErrors" dxfId="87" priority="120">
      <formula>ISERROR(C45)</formula>
    </cfRule>
  </conditionalFormatting>
  <conditionalFormatting sqref="A45:E45">
    <cfRule type="containsErrors" dxfId="86" priority="119">
      <formula>ISERROR(A45)</formula>
    </cfRule>
  </conditionalFormatting>
  <conditionalFormatting sqref="H48:U48">
    <cfRule type="cellIs" dxfId="85" priority="107" operator="equal">
      <formula>"Done"</formula>
    </cfRule>
    <cfRule type="cellIs" dxfId="84" priority="108" operator="equal">
      <formula>"Advanced Standing"</formula>
    </cfRule>
    <cfRule type="cellIs" dxfId="83" priority="109" operator="equal">
      <formula>"Select from handbook"</formula>
    </cfRule>
    <cfRule type="cellIs" dxfId="82" priority="110" operator="equal">
      <formula>"Unit"</formula>
    </cfRule>
    <cfRule type="cellIs" dxfId="81" priority="111" operator="equal">
      <formula>0</formula>
    </cfRule>
    <cfRule type="containsErrors" dxfId="80" priority="112">
      <formula>ISERROR(H48)</formula>
    </cfRule>
  </conditionalFormatting>
  <conditionalFormatting sqref="J48:U48">
    <cfRule type="cellIs" dxfId="79" priority="101" operator="equal">
      <formula>"Done"</formula>
    </cfRule>
    <cfRule type="cellIs" dxfId="78" priority="102" operator="equal">
      <formula>"Advanced Standing"</formula>
    </cfRule>
    <cfRule type="cellIs" dxfId="77" priority="103" operator="equal">
      <formula>"Select from handbook"</formula>
    </cfRule>
    <cfRule type="cellIs" dxfId="76" priority="104" operator="equal">
      <formula>"Unit"</formula>
    </cfRule>
    <cfRule type="cellIs" dxfId="75" priority="105" operator="equal">
      <formula>0</formula>
    </cfRule>
    <cfRule type="containsErrors" dxfId="74" priority="106">
      <formula>ISERROR(J48)</formula>
    </cfRule>
  </conditionalFormatting>
  <conditionalFormatting sqref="V48:BB48">
    <cfRule type="cellIs" dxfId="73" priority="95" operator="equal">
      <formula>"Done"</formula>
    </cfRule>
    <cfRule type="cellIs" dxfId="72" priority="96" operator="equal">
      <formula>"Advanced Standing"</formula>
    </cfRule>
    <cfRule type="cellIs" dxfId="71" priority="97" operator="equal">
      <formula>"Select from handbook"</formula>
    </cfRule>
    <cfRule type="cellIs" dxfId="70" priority="98" operator="equal">
      <formula>"Unit"</formula>
    </cfRule>
    <cfRule type="cellIs" dxfId="69" priority="99" operator="equal">
      <formula>0</formula>
    </cfRule>
    <cfRule type="containsErrors" dxfId="68" priority="100">
      <formula>ISERROR(V48)</formula>
    </cfRule>
  </conditionalFormatting>
  <conditionalFormatting sqref="V48:BB48">
    <cfRule type="cellIs" dxfId="67" priority="89" operator="equal">
      <formula>"Done"</formula>
    </cfRule>
    <cfRule type="cellIs" dxfId="66" priority="90" operator="equal">
      <formula>"Advanced Standing"</formula>
    </cfRule>
    <cfRule type="cellIs" dxfId="65" priority="91" operator="equal">
      <formula>"Select from handbook"</formula>
    </cfRule>
    <cfRule type="cellIs" dxfId="64" priority="92" operator="equal">
      <formula>"Unit"</formula>
    </cfRule>
    <cfRule type="cellIs" dxfId="63" priority="93" operator="equal">
      <formula>0</formula>
    </cfRule>
    <cfRule type="containsErrors" dxfId="62" priority="94">
      <formula>ISERROR(V48)</formula>
    </cfRule>
  </conditionalFormatting>
  <conditionalFormatting sqref="C48:D48">
    <cfRule type="cellIs" dxfId="61" priority="87" operator="equal">
      <formula>0</formula>
    </cfRule>
  </conditionalFormatting>
  <conditionalFormatting sqref="A48">
    <cfRule type="cellIs" dxfId="60" priority="88" operator="equal">
      <formula>0</formula>
    </cfRule>
  </conditionalFormatting>
  <conditionalFormatting sqref="B48">
    <cfRule type="cellIs" dxfId="59" priority="86" operator="equal">
      <formula>0</formula>
    </cfRule>
  </conditionalFormatting>
  <conditionalFormatting sqref="E48">
    <cfRule type="cellIs" dxfId="58" priority="85" operator="equal">
      <formula>0</formula>
    </cfRule>
  </conditionalFormatting>
  <conditionalFormatting sqref="C48:D48">
    <cfRule type="containsErrors" dxfId="57" priority="84">
      <formula>ISERROR(C48)</formula>
    </cfRule>
  </conditionalFormatting>
  <conditionalFormatting sqref="A48:E48">
    <cfRule type="containsErrors" dxfId="56" priority="83">
      <formula>ISERROR(A48)</formula>
    </cfRule>
  </conditionalFormatting>
  <conditionalFormatting sqref="V50:BB52 J52:K52">
    <cfRule type="cellIs" dxfId="55" priority="47" operator="equal">
      <formula>"Done"</formula>
    </cfRule>
    <cfRule type="cellIs" dxfId="54" priority="48" operator="equal">
      <formula>"Advanced Standing"</formula>
    </cfRule>
    <cfRule type="cellIs" dxfId="53" priority="49" operator="equal">
      <formula>"Select from handbook"</formula>
    </cfRule>
    <cfRule type="cellIs" dxfId="52" priority="50" operator="equal">
      <formula>"Unit"</formula>
    </cfRule>
    <cfRule type="cellIs" dxfId="51" priority="51" operator="equal">
      <formula>0</formula>
    </cfRule>
    <cfRule type="containsErrors" dxfId="50" priority="52">
      <formula>ISERROR(J50)</formula>
    </cfRule>
  </conditionalFormatting>
  <conditionalFormatting sqref="L50:U50 N51:U52">
    <cfRule type="cellIs" dxfId="49" priority="53" operator="equal">
      <formula>"Done"</formula>
    </cfRule>
    <cfRule type="cellIs" dxfId="48" priority="54" operator="equal">
      <formula>"Advanced Standing"</formula>
    </cfRule>
    <cfRule type="cellIs" dxfId="47" priority="55" operator="equal">
      <formula>"Select from handbook"</formula>
    </cfRule>
    <cfRule type="cellIs" dxfId="46" priority="56" operator="equal">
      <formula>"Unit"</formula>
    </cfRule>
    <cfRule type="cellIs" dxfId="45" priority="57" operator="equal">
      <formula>0</formula>
    </cfRule>
    <cfRule type="containsErrors" dxfId="44" priority="58">
      <formula>ISERROR(L50)</formula>
    </cfRule>
  </conditionalFormatting>
  <conditionalFormatting sqref="L50:U50 N51:U51">
    <cfRule type="cellIs" dxfId="43" priority="41" operator="equal">
      <formula>"Done"</formula>
    </cfRule>
    <cfRule type="cellIs" dxfId="42" priority="42" operator="equal">
      <formula>"Advanced Standing"</formula>
    </cfRule>
    <cfRule type="cellIs" dxfId="41" priority="43" operator="equal">
      <formula>"Select from handbook"</formula>
    </cfRule>
    <cfRule type="cellIs" dxfId="40" priority="44" operator="equal">
      <formula>"Unit"</formula>
    </cfRule>
    <cfRule type="cellIs" dxfId="39" priority="45" operator="equal">
      <formula>0</formula>
    </cfRule>
    <cfRule type="containsErrors" dxfId="38" priority="46">
      <formula>ISERROR(L50)</formula>
    </cfRule>
  </conditionalFormatting>
  <conditionalFormatting sqref="H51:J52">
    <cfRule type="cellIs" dxfId="37" priority="35" operator="equal">
      <formula>"Done"</formula>
    </cfRule>
    <cfRule type="cellIs" dxfId="36" priority="36" operator="equal">
      <formula>"Advanced Standing"</formula>
    </cfRule>
    <cfRule type="cellIs" dxfId="35" priority="37" operator="equal">
      <formula>"Select from handbook"</formula>
    </cfRule>
    <cfRule type="cellIs" dxfId="34" priority="38" operator="equal">
      <formula>"Unit"</formula>
    </cfRule>
    <cfRule type="cellIs" dxfId="33" priority="39" operator="equal">
      <formula>0</formula>
    </cfRule>
    <cfRule type="containsErrors" dxfId="32" priority="40">
      <formula>ISERROR(H51)</formula>
    </cfRule>
  </conditionalFormatting>
  <conditionalFormatting sqref="H51:J52">
    <cfRule type="cellIs" dxfId="31" priority="29" operator="equal">
      <formula>"Done"</formula>
    </cfRule>
    <cfRule type="cellIs" dxfId="30" priority="30" operator="equal">
      <formula>"Advanced Standing"</formula>
    </cfRule>
    <cfRule type="cellIs" dxfId="29" priority="31" operator="equal">
      <formula>"Select from handbook"</formula>
    </cfRule>
    <cfRule type="cellIs" dxfId="28" priority="32" operator="equal">
      <formula>"Unit"</formula>
    </cfRule>
    <cfRule type="cellIs" dxfId="27" priority="33" operator="equal">
      <formula>0</formula>
    </cfRule>
    <cfRule type="containsErrors" dxfId="26" priority="34">
      <formula>ISERROR(H51)</formula>
    </cfRule>
  </conditionalFormatting>
  <conditionalFormatting sqref="K51:M52">
    <cfRule type="cellIs" dxfId="25" priority="23" operator="equal">
      <formula>"Done"</formula>
    </cfRule>
    <cfRule type="cellIs" dxfId="24" priority="24" operator="equal">
      <formula>"Advanced Standing"</formula>
    </cfRule>
    <cfRule type="cellIs" dxfId="23" priority="25" operator="equal">
      <formula>"Select from handbook"</formula>
    </cfRule>
    <cfRule type="cellIs" dxfId="22" priority="26" operator="equal">
      <formula>"Unit"</formula>
    </cfRule>
    <cfRule type="cellIs" dxfId="21" priority="27" operator="equal">
      <formula>0</formula>
    </cfRule>
    <cfRule type="containsErrors" dxfId="20" priority="28">
      <formula>ISERROR(K51)</formula>
    </cfRule>
  </conditionalFormatting>
  <conditionalFormatting sqref="K75:XFD75">
    <cfRule type="cellIs" dxfId="19" priority="17" operator="equal">
      <formula>"Done"</formula>
    </cfRule>
    <cfRule type="cellIs" dxfId="18" priority="18" operator="equal">
      <formula>"Advanced Standing"</formula>
    </cfRule>
    <cfRule type="cellIs" dxfId="17" priority="19" operator="equal">
      <formula>"Select from handbook"</formula>
    </cfRule>
    <cfRule type="cellIs" dxfId="16" priority="20" operator="equal">
      <formula>"Unit"</formula>
    </cfRule>
    <cfRule type="cellIs" dxfId="15" priority="21" operator="equal">
      <formula>0</formula>
    </cfRule>
    <cfRule type="containsErrors" dxfId="14" priority="22">
      <formula>ISERROR(K75)</formula>
    </cfRule>
  </conditionalFormatting>
  <conditionalFormatting sqref="H75:J75">
    <cfRule type="cellIs" dxfId="13" priority="11" operator="equal">
      <formula>"Done"</formula>
    </cfRule>
    <cfRule type="cellIs" dxfId="12" priority="12" operator="equal">
      <formula>"Advanced Standing"</formula>
    </cfRule>
    <cfRule type="cellIs" dxfId="11" priority="13" operator="equal">
      <formula>"Select from handbook"</formula>
    </cfRule>
    <cfRule type="cellIs" dxfId="10" priority="14" operator="equal">
      <formula>"Unit"</formula>
    </cfRule>
    <cfRule type="cellIs" dxfId="9" priority="15" operator="equal">
      <formula>0</formula>
    </cfRule>
    <cfRule type="containsErrors" dxfId="8" priority="16">
      <formula>ISERROR(H75)</formula>
    </cfRule>
  </conditionalFormatting>
  <conditionalFormatting sqref="E75:E78">
    <cfRule type="containsErrors" dxfId="7" priority="8">
      <formula>ISERROR(E75)</formula>
    </cfRule>
    <cfRule type="cellIs" dxfId="6" priority="9" operator="equal">
      <formula>0</formula>
    </cfRule>
  </conditionalFormatting>
  <conditionalFormatting sqref="C75:D78">
    <cfRule type="cellIs" dxfId="5" priority="2" operator="equal">
      <formula>0</formula>
    </cfRule>
  </conditionalFormatting>
  <conditionalFormatting sqref="A75:A78">
    <cfRule type="cellIs" dxfId="4" priority="3" operator="equal">
      <formula>0</formula>
    </cfRule>
  </conditionalFormatting>
  <conditionalFormatting sqref="E75:E78">
    <cfRule type="containsErrors" dxfId="3" priority="5">
      <formula>ISERROR(E75)</formula>
    </cfRule>
  </conditionalFormatting>
  <conditionalFormatting sqref="B75:B78">
    <cfRule type="cellIs" dxfId="2" priority="4" operator="equal">
      <formula>0</formula>
    </cfRule>
  </conditionalFormatting>
  <conditionalFormatting sqref="A75:D78">
    <cfRule type="containsErrors" dxfId="1" priority="1">
      <formula>ISERROR(A75)</formula>
    </cfRule>
  </conditionalFormatting>
  <dataValidations count="1">
    <dataValidation type="list" allowBlank="1" showInputMessage="1" showErrorMessage="1" sqref="O23 O25" xr:uid="{00000000-0002-0000-0000-000000000000}">
      <formula1>$A$28:$A$49</formula1>
    </dataValidation>
  </dataValidations>
  <hyperlinks>
    <hyperlink ref="A51:G51" r:id="rId1" display="If you have any queries about your course, please contact Curtin Connect" xr:uid="{00000000-0004-0000-0000-000000000000}"/>
  </hyperlinks>
  <printOptions horizontalCentered="1" verticalCentered="1"/>
  <pageMargins left="0.19685039370078741" right="0.19685039370078741" top="0.19685039370078741" bottom="0.19685039370078741" header="0.31496062992125984" footer="0"/>
  <pageSetup paperSize="9" fitToHeight="0" orientation="portrait" r:id="rId2"/>
  <ignoredErrors>
    <ignoredError sqref="A18:E18 A42:E42 A30:E30" evalError="1"/>
    <ignoredError sqref="A7:E17 A19:E29 A31:E38 A40:E41 A43:E49" evalError="1" unlockedFormula="1"/>
    <ignoredError sqref="A39:E39" unlockedFormula="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'L:\PER\DHS\Shared\ED\Teaching &amp; Learning\Teaching Support\Study Plan Templates\New Enrolment Planners\[Enrolment Planner PrimaryECE OUA v2.xlsx]Courses and unitsets'!#REF!</xm:f>
          </x14:formula1>
          <xm:sqref>J65:J66 O13 J60:J62 J56:J58 J68:J70 O8 O10:O11 J72:J74 J76:J79</xm:sqref>
        </x14:dataValidation>
        <x14:dataValidation type="list" allowBlank="1" showInputMessage="1" showErrorMessage="1" xr:uid="{00000000-0002-0000-0000-000002000000}">
          <x14:formula1>
            <xm:f>'Course and unitsets'!$A$6:$A$8</xm:f>
          </x14:formula1>
          <xm:sqref>F5:G5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workbookViewId="0">
      <selection activeCell="N26" sqref="N26"/>
    </sheetView>
  </sheetViews>
  <sheetFormatPr defaultRowHeight="15" x14ac:dyDescent="0.25"/>
  <cols>
    <col min="1" max="1" width="14.7109375" customWidth="1"/>
  </cols>
  <sheetData>
    <row r="1" spans="1:13" x14ac:dyDescent="0.25">
      <c r="A1" s="1" t="s">
        <v>82</v>
      </c>
    </row>
    <row r="2" spans="1:13" x14ac:dyDescent="0.25">
      <c r="A2" s="4" t="s">
        <v>121</v>
      </c>
      <c r="E2" s="5"/>
      <c r="F2" s="6" t="s">
        <v>90</v>
      </c>
      <c r="G2" s="6"/>
      <c r="H2" s="7"/>
    </row>
    <row r="3" spans="1:13" ht="15" customHeight="1" x14ac:dyDescent="0.25">
      <c r="A3" s="4" t="s">
        <v>122</v>
      </c>
      <c r="E3" s="5">
        <v>1</v>
      </c>
      <c r="F3" s="8"/>
      <c r="G3" s="9" t="s">
        <v>87</v>
      </c>
      <c r="H3" s="9" t="s">
        <v>89</v>
      </c>
    </row>
    <row r="4" spans="1:13" ht="15" customHeight="1" x14ac:dyDescent="0.25">
      <c r="E4" s="5">
        <v>2</v>
      </c>
      <c r="F4" s="10">
        <v>1</v>
      </c>
      <c r="G4" s="145" t="s">
        <v>13</v>
      </c>
      <c r="H4" s="145" t="s">
        <v>13</v>
      </c>
    </row>
    <row r="5" spans="1:13" ht="15" customHeight="1" x14ac:dyDescent="0.25">
      <c r="A5" s="2" t="s">
        <v>83</v>
      </c>
      <c r="B5" s="2"/>
      <c r="C5" s="2"/>
      <c r="E5" s="11">
        <v>3</v>
      </c>
      <c r="F5" s="12">
        <v>1</v>
      </c>
      <c r="G5" s="145" t="s">
        <v>11</v>
      </c>
      <c r="H5" s="145" t="s">
        <v>11</v>
      </c>
    </row>
    <row r="6" spans="1:13" ht="15" customHeight="1" x14ac:dyDescent="0.25">
      <c r="A6" s="1" t="s">
        <v>84</v>
      </c>
      <c r="B6" s="4" t="s">
        <v>85</v>
      </c>
      <c r="E6" s="11">
        <v>4</v>
      </c>
      <c r="F6" s="12">
        <v>1</v>
      </c>
      <c r="G6" s="145" t="s">
        <v>123</v>
      </c>
      <c r="H6" s="145" t="s">
        <v>123</v>
      </c>
      <c r="M6" s="156" t="s">
        <v>133</v>
      </c>
    </row>
    <row r="7" spans="1:13" ht="15" customHeight="1" x14ac:dyDescent="0.25">
      <c r="A7" s="3" t="s">
        <v>86</v>
      </c>
      <c r="B7" s="3" t="s">
        <v>87</v>
      </c>
      <c r="E7" s="14">
        <v>5</v>
      </c>
      <c r="F7" s="12">
        <v>1</v>
      </c>
      <c r="G7" s="145" t="s">
        <v>124</v>
      </c>
      <c r="H7" s="145" t="s">
        <v>124</v>
      </c>
      <c r="M7" s="157" t="s">
        <v>134</v>
      </c>
    </row>
    <row r="8" spans="1:13" ht="15" customHeight="1" x14ac:dyDescent="0.25">
      <c r="A8" s="3" t="s">
        <v>88</v>
      </c>
      <c r="B8" s="3" t="s">
        <v>89</v>
      </c>
      <c r="E8" s="14">
        <v>6</v>
      </c>
      <c r="F8" s="12">
        <v>1</v>
      </c>
      <c r="G8" s="145" t="s">
        <v>15</v>
      </c>
      <c r="H8" s="145" t="s">
        <v>15</v>
      </c>
      <c r="M8" s="158" t="s">
        <v>135</v>
      </c>
    </row>
    <row r="9" spans="1:13" ht="15" customHeight="1" x14ac:dyDescent="0.25">
      <c r="E9" s="14">
        <v>7</v>
      </c>
      <c r="F9" s="12">
        <v>1</v>
      </c>
      <c r="G9" s="146" t="s">
        <v>169</v>
      </c>
      <c r="H9" s="146" t="s">
        <v>169</v>
      </c>
    </row>
    <row r="10" spans="1:13" ht="15" customHeight="1" x14ac:dyDescent="0.25">
      <c r="A10" s="3"/>
      <c r="B10" s="3"/>
      <c r="E10" s="14">
        <v>8</v>
      </c>
      <c r="F10" s="12">
        <v>1</v>
      </c>
      <c r="G10" s="147" t="s">
        <v>156</v>
      </c>
      <c r="H10" s="147" t="s">
        <v>156</v>
      </c>
    </row>
    <row r="11" spans="1:13" ht="15.75" thickBot="1" x14ac:dyDescent="0.3">
      <c r="E11" s="14">
        <v>9</v>
      </c>
      <c r="F11" s="12">
        <v>1</v>
      </c>
      <c r="G11" s="148" t="s">
        <v>17</v>
      </c>
      <c r="H11" s="148" t="s">
        <v>17</v>
      </c>
    </row>
    <row r="12" spans="1:13" ht="15" customHeight="1" x14ac:dyDescent="0.25">
      <c r="E12" s="14">
        <v>10</v>
      </c>
      <c r="F12" s="12">
        <v>2</v>
      </c>
      <c r="G12" s="145" t="s">
        <v>19</v>
      </c>
      <c r="H12" s="145" t="s">
        <v>19</v>
      </c>
    </row>
    <row r="13" spans="1:13" ht="15" customHeight="1" x14ac:dyDescent="0.25">
      <c r="E13" s="14">
        <v>11</v>
      </c>
      <c r="F13" s="12">
        <v>2</v>
      </c>
      <c r="G13" s="149" t="s">
        <v>171</v>
      </c>
      <c r="H13" s="149" t="s">
        <v>171</v>
      </c>
    </row>
    <row r="14" spans="1:13" ht="15" customHeight="1" x14ac:dyDescent="0.25">
      <c r="E14" s="14">
        <v>12</v>
      </c>
      <c r="F14" s="12">
        <v>2</v>
      </c>
      <c r="G14" s="145" t="s">
        <v>126</v>
      </c>
      <c r="H14" s="145" t="s">
        <v>126</v>
      </c>
    </row>
    <row r="15" spans="1:13" ht="15" customHeight="1" x14ac:dyDescent="0.25">
      <c r="E15" s="14">
        <v>13</v>
      </c>
      <c r="F15" s="12">
        <v>2</v>
      </c>
      <c r="G15" s="149" t="s">
        <v>170</v>
      </c>
      <c r="H15" s="149" t="s">
        <v>170</v>
      </c>
    </row>
    <row r="16" spans="1:13" ht="15" customHeight="1" x14ac:dyDescent="0.25">
      <c r="E16" s="14">
        <v>14</v>
      </c>
      <c r="F16" s="12">
        <v>2</v>
      </c>
      <c r="G16" s="207" t="s">
        <v>127</v>
      </c>
      <c r="H16" s="207" t="s">
        <v>127</v>
      </c>
    </row>
    <row r="17" spans="5:12" ht="15" customHeight="1" x14ac:dyDescent="0.25">
      <c r="E17" s="14">
        <v>15</v>
      </c>
      <c r="F17" s="12">
        <v>2</v>
      </c>
      <c r="G17" s="155" t="s">
        <v>128</v>
      </c>
      <c r="H17" s="155" t="s">
        <v>128</v>
      </c>
      <c r="K17" s="168"/>
      <c r="L17" s="168"/>
    </row>
    <row r="18" spans="5:12" ht="15" customHeight="1" x14ac:dyDescent="0.25">
      <c r="E18" s="5">
        <v>16</v>
      </c>
      <c r="F18" s="12">
        <v>2</v>
      </c>
      <c r="G18" s="167" t="s">
        <v>172</v>
      </c>
      <c r="H18" s="167" t="s">
        <v>172</v>
      </c>
    </row>
    <row r="19" spans="5:12" ht="15" customHeight="1" thickBot="1" x14ac:dyDescent="0.3">
      <c r="E19" s="5">
        <v>17</v>
      </c>
      <c r="F19" s="12">
        <v>2</v>
      </c>
      <c r="G19" s="151" t="s">
        <v>128</v>
      </c>
      <c r="H19" s="151" t="s">
        <v>128</v>
      </c>
    </row>
    <row r="20" spans="5:12" ht="15" customHeight="1" x14ac:dyDescent="0.25">
      <c r="E20" s="5">
        <v>18</v>
      </c>
      <c r="F20" s="13">
        <v>3</v>
      </c>
      <c r="G20" s="145" t="s">
        <v>7</v>
      </c>
      <c r="H20" s="145" t="s">
        <v>7</v>
      </c>
    </row>
    <row r="21" spans="5:12" ht="15" customHeight="1" x14ac:dyDescent="0.25">
      <c r="E21" s="5">
        <v>19</v>
      </c>
      <c r="F21" s="13">
        <v>3</v>
      </c>
      <c r="G21" s="149" t="s">
        <v>173</v>
      </c>
      <c r="H21" s="149" t="s">
        <v>173</v>
      </c>
    </row>
    <row r="22" spans="5:12" ht="15" customHeight="1" x14ac:dyDescent="0.25">
      <c r="E22" s="5">
        <v>20</v>
      </c>
      <c r="F22" s="13">
        <v>3</v>
      </c>
      <c r="G22" s="147" t="s">
        <v>159</v>
      </c>
      <c r="H22" s="147" t="s">
        <v>159</v>
      </c>
    </row>
    <row r="23" spans="5:12" ht="15" customHeight="1" x14ac:dyDescent="0.25">
      <c r="E23" s="5">
        <v>21</v>
      </c>
      <c r="F23" s="13">
        <v>3</v>
      </c>
      <c r="G23" s="152" t="s">
        <v>132</v>
      </c>
      <c r="H23" s="152" t="s">
        <v>132</v>
      </c>
    </row>
    <row r="24" spans="5:12" ht="15" customHeight="1" x14ac:dyDescent="0.25">
      <c r="E24" s="5">
        <v>22</v>
      </c>
      <c r="F24" s="13">
        <v>3</v>
      </c>
      <c r="G24" s="145" t="s">
        <v>131</v>
      </c>
      <c r="H24" s="145" t="s">
        <v>131</v>
      </c>
    </row>
    <row r="25" spans="5:12" ht="15" customHeight="1" x14ac:dyDescent="0.25">
      <c r="E25" s="5">
        <v>23</v>
      </c>
      <c r="F25" s="13">
        <v>3</v>
      </c>
      <c r="G25" s="152" t="s">
        <v>129</v>
      </c>
      <c r="H25" s="152" t="s">
        <v>129</v>
      </c>
    </row>
    <row r="26" spans="5:12" ht="15" customHeight="1" x14ac:dyDescent="0.25">
      <c r="E26" s="5">
        <v>24</v>
      </c>
      <c r="F26" s="13">
        <v>3</v>
      </c>
      <c r="G26" s="208" t="s">
        <v>174</v>
      </c>
      <c r="H26" s="208" t="s">
        <v>174</v>
      </c>
    </row>
    <row r="27" spans="5:12" ht="15" customHeight="1" thickBot="1" x14ac:dyDescent="0.3">
      <c r="E27" s="5">
        <v>25</v>
      </c>
      <c r="F27" s="13">
        <v>3</v>
      </c>
      <c r="G27" s="153" t="s">
        <v>128</v>
      </c>
      <c r="H27" s="153" t="s">
        <v>128</v>
      </c>
    </row>
    <row r="28" spans="5:12" ht="15" customHeight="1" x14ac:dyDescent="0.25">
      <c r="E28" s="5">
        <v>26</v>
      </c>
      <c r="F28" s="13">
        <v>4</v>
      </c>
      <c r="G28" s="154" t="s">
        <v>175</v>
      </c>
      <c r="H28" s="154" t="s">
        <v>175</v>
      </c>
    </row>
    <row r="29" spans="5:12" ht="15" customHeight="1" x14ac:dyDescent="0.25">
      <c r="E29" s="5">
        <v>27</v>
      </c>
      <c r="F29" s="13">
        <v>4</v>
      </c>
      <c r="G29" s="155" t="s">
        <v>128</v>
      </c>
      <c r="H29" s="155" t="s">
        <v>128</v>
      </c>
    </row>
    <row r="30" spans="5:12" x14ac:dyDescent="0.25">
      <c r="E30" s="5">
        <v>28</v>
      </c>
      <c r="F30" s="13">
        <v>4</v>
      </c>
      <c r="G30" s="150" t="s">
        <v>176</v>
      </c>
      <c r="H30" s="150" t="s">
        <v>176</v>
      </c>
    </row>
    <row r="31" spans="5:12" ht="15" customHeight="1" x14ac:dyDescent="0.25">
      <c r="E31" s="5">
        <v>29</v>
      </c>
      <c r="F31" s="13">
        <v>4</v>
      </c>
      <c r="G31" s="152" t="s">
        <v>21</v>
      </c>
      <c r="H31" s="152" t="s">
        <v>21</v>
      </c>
    </row>
    <row r="32" spans="5:12" ht="15" customHeight="1" x14ac:dyDescent="0.25">
      <c r="E32" s="5">
        <v>30</v>
      </c>
      <c r="F32" s="13">
        <v>4</v>
      </c>
      <c r="G32" s="145" t="s">
        <v>24</v>
      </c>
      <c r="H32" s="145" t="s">
        <v>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activeCell="C31" sqref="C31"/>
    </sheetView>
  </sheetViews>
  <sheetFormatPr defaultRowHeight="15" x14ac:dyDescent="0.25"/>
  <cols>
    <col min="2" max="2" width="8.7109375" bestFit="1" customWidth="1"/>
    <col min="3" max="3" width="41.140625" bestFit="1" customWidth="1"/>
    <col min="4" max="4" width="11" customWidth="1"/>
    <col min="5" max="5" width="10.140625" customWidth="1"/>
  </cols>
  <sheetData>
    <row r="1" spans="1:6" x14ac:dyDescent="0.25">
      <c r="A1" s="15" t="s">
        <v>91</v>
      </c>
      <c r="B1" s="15" t="s">
        <v>92</v>
      </c>
      <c r="C1" s="15" t="s">
        <v>93</v>
      </c>
      <c r="D1" s="16" t="s">
        <v>94</v>
      </c>
      <c r="E1" s="17" t="s">
        <v>97</v>
      </c>
      <c r="F1" s="18" t="s">
        <v>9</v>
      </c>
    </row>
    <row r="2" spans="1:6" x14ac:dyDescent="0.25">
      <c r="A2" t="s">
        <v>15</v>
      </c>
      <c r="B2" t="s">
        <v>16</v>
      </c>
      <c r="C2" s="159" t="s">
        <v>26</v>
      </c>
      <c r="D2" s="160" t="s">
        <v>115</v>
      </c>
      <c r="E2" s="160" t="s">
        <v>115</v>
      </c>
      <c r="F2" s="19"/>
    </row>
    <row r="3" spans="1:6" x14ac:dyDescent="0.25">
      <c r="A3" t="s">
        <v>11</v>
      </c>
      <c r="B3" t="s">
        <v>12</v>
      </c>
      <c r="C3" s="159" t="s">
        <v>95</v>
      </c>
      <c r="D3" s="160" t="s">
        <v>115</v>
      </c>
      <c r="E3" s="160" t="s">
        <v>115</v>
      </c>
    </row>
    <row r="4" spans="1:6" x14ac:dyDescent="0.25">
      <c r="A4" t="s">
        <v>13</v>
      </c>
      <c r="B4" t="s">
        <v>14</v>
      </c>
      <c r="C4" s="159" t="s">
        <v>6</v>
      </c>
      <c r="D4" s="160" t="s">
        <v>115</v>
      </c>
      <c r="E4" s="160" t="s">
        <v>115</v>
      </c>
    </row>
    <row r="5" spans="1:6" x14ac:dyDescent="0.25">
      <c r="A5" t="s">
        <v>17</v>
      </c>
      <c r="B5" t="s">
        <v>18</v>
      </c>
      <c r="C5" s="159" t="s">
        <v>96</v>
      </c>
      <c r="D5" s="160" t="s">
        <v>115</v>
      </c>
      <c r="E5" s="160" t="s">
        <v>115</v>
      </c>
    </row>
    <row r="6" spans="1:6" x14ac:dyDescent="0.25">
      <c r="A6" t="s">
        <v>19</v>
      </c>
      <c r="B6" t="s">
        <v>20</v>
      </c>
      <c r="C6" s="159" t="s">
        <v>136</v>
      </c>
      <c r="D6" s="160" t="s">
        <v>14</v>
      </c>
      <c r="E6" s="160" t="s">
        <v>14</v>
      </c>
    </row>
    <row r="7" spans="1:6" x14ac:dyDescent="0.25">
      <c r="A7" t="s">
        <v>123</v>
      </c>
      <c r="B7" t="s">
        <v>137</v>
      </c>
      <c r="C7" s="159" t="s">
        <v>138</v>
      </c>
      <c r="D7" s="160" t="s">
        <v>115</v>
      </c>
      <c r="E7" s="160" t="s">
        <v>115</v>
      </c>
    </row>
    <row r="8" spans="1:6" x14ac:dyDescent="0.25">
      <c r="A8" t="s">
        <v>124</v>
      </c>
      <c r="B8" t="s">
        <v>139</v>
      </c>
      <c r="C8" s="159" t="s">
        <v>140</v>
      </c>
      <c r="D8" s="160" t="s">
        <v>115</v>
      </c>
      <c r="E8" s="160" t="s">
        <v>115</v>
      </c>
    </row>
    <row r="9" spans="1:6" x14ac:dyDescent="0.25">
      <c r="A9" t="s">
        <v>126</v>
      </c>
      <c r="B9" t="s">
        <v>141</v>
      </c>
      <c r="C9" s="159" t="s">
        <v>142</v>
      </c>
      <c r="D9" s="160" t="s">
        <v>143</v>
      </c>
      <c r="E9" s="160" t="s">
        <v>143</v>
      </c>
    </row>
    <row r="10" spans="1:6" x14ac:dyDescent="0.25">
      <c r="A10" t="s">
        <v>127</v>
      </c>
      <c r="B10" t="s">
        <v>144</v>
      </c>
      <c r="C10" s="159" t="s">
        <v>145</v>
      </c>
      <c r="D10" s="160" t="s">
        <v>141</v>
      </c>
      <c r="E10" s="160" t="s">
        <v>141</v>
      </c>
    </row>
    <row r="11" spans="1:6" x14ac:dyDescent="0.25">
      <c r="A11" t="s">
        <v>131</v>
      </c>
      <c r="B11" t="s">
        <v>146</v>
      </c>
      <c r="C11" s="159" t="s">
        <v>147</v>
      </c>
      <c r="D11" s="160" t="s">
        <v>148</v>
      </c>
      <c r="E11" s="160" t="s">
        <v>148</v>
      </c>
    </row>
    <row r="12" spans="1:6" x14ac:dyDescent="0.25">
      <c r="A12" t="s">
        <v>129</v>
      </c>
      <c r="B12" t="s">
        <v>149</v>
      </c>
      <c r="C12" s="159" t="s">
        <v>150</v>
      </c>
      <c r="D12" s="160" t="s">
        <v>115</v>
      </c>
      <c r="E12" s="160" t="s">
        <v>115</v>
      </c>
    </row>
    <row r="13" spans="1:6" x14ac:dyDescent="0.25">
      <c r="A13" t="s">
        <v>132</v>
      </c>
      <c r="B13" t="s">
        <v>151</v>
      </c>
      <c r="C13" s="159" t="s">
        <v>152</v>
      </c>
      <c r="D13" s="159" t="s">
        <v>115</v>
      </c>
      <c r="E13" s="159" t="s">
        <v>115</v>
      </c>
      <c r="F13" s="5"/>
    </row>
    <row r="14" spans="1:6" x14ac:dyDescent="0.25">
      <c r="A14" t="s">
        <v>21</v>
      </c>
      <c r="B14" t="s">
        <v>22</v>
      </c>
      <c r="C14" s="159" t="s">
        <v>23</v>
      </c>
      <c r="D14" s="160" t="s">
        <v>146</v>
      </c>
      <c r="E14" s="160" t="s">
        <v>146</v>
      </c>
      <c r="F14" s="1"/>
    </row>
    <row r="15" spans="1:6" x14ac:dyDescent="0.25">
      <c r="A15" t="s">
        <v>24</v>
      </c>
      <c r="B15" t="s">
        <v>25</v>
      </c>
      <c r="C15" s="159" t="s">
        <v>74</v>
      </c>
      <c r="D15" s="159" t="s">
        <v>81</v>
      </c>
      <c r="E15" s="159" t="s">
        <v>81</v>
      </c>
    </row>
    <row r="16" spans="1:6" x14ac:dyDescent="0.25">
      <c r="A16" t="s">
        <v>7</v>
      </c>
      <c r="B16" t="s">
        <v>8</v>
      </c>
      <c r="C16" s="159" t="s">
        <v>10</v>
      </c>
      <c r="D16" s="159" t="s">
        <v>192</v>
      </c>
      <c r="E16" s="159" t="s">
        <v>192</v>
      </c>
    </row>
    <row r="17" spans="1:6" x14ac:dyDescent="0.25">
      <c r="A17" s="161" t="s">
        <v>128</v>
      </c>
      <c r="C17" s="159" t="s">
        <v>101</v>
      </c>
      <c r="D17" s="160" t="s">
        <v>115</v>
      </c>
      <c r="E17" s="160" t="s">
        <v>115</v>
      </c>
    </row>
    <row r="18" spans="1:6" x14ac:dyDescent="0.25">
      <c r="A18" t="s">
        <v>130</v>
      </c>
      <c r="B18" t="s">
        <v>153</v>
      </c>
      <c r="C18" s="159" t="s">
        <v>154</v>
      </c>
      <c r="D18" s="160" t="s">
        <v>155</v>
      </c>
      <c r="E18" s="160" t="s">
        <v>155</v>
      </c>
    </row>
    <row r="19" spans="1:6" x14ac:dyDescent="0.25">
      <c r="A19" t="s">
        <v>156</v>
      </c>
      <c r="B19" t="s">
        <v>157</v>
      </c>
      <c r="C19" s="159" t="s">
        <v>158</v>
      </c>
      <c r="D19" s="160" t="s">
        <v>115</v>
      </c>
      <c r="E19" s="160" t="s">
        <v>115</v>
      </c>
    </row>
    <row r="20" spans="1:6" x14ac:dyDescent="0.25">
      <c r="A20" t="s">
        <v>159</v>
      </c>
      <c r="B20" t="s">
        <v>160</v>
      </c>
      <c r="C20" s="159" t="s">
        <v>161</v>
      </c>
      <c r="D20" s="160" t="s">
        <v>157</v>
      </c>
      <c r="E20" s="160" t="s">
        <v>157</v>
      </c>
    </row>
    <row r="21" spans="1:6" x14ac:dyDescent="0.25">
      <c r="A21" t="s">
        <v>162</v>
      </c>
      <c r="B21" t="s">
        <v>163</v>
      </c>
      <c r="C21" s="159" t="s">
        <v>164</v>
      </c>
      <c r="D21" s="160" t="s">
        <v>165</v>
      </c>
      <c r="E21" s="160" t="s">
        <v>165</v>
      </c>
    </row>
    <row r="22" spans="1:6" x14ac:dyDescent="0.25">
      <c r="A22" t="s">
        <v>125</v>
      </c>
      <c r="B22" t="s">
        <v>155</v>
      </c>
      <c r="C22" s="159" t="s">
        <v>166</v>
      </c>
      <c r="D22" s="160" t="s">
        <v>115</v>
      </c>
      <c r="E22" s="160" t="s">
        <v>115</v>
      </c>
    </row>
    <row r="23" spans="1:6" ht="15.75" thickBot="1" x14ac:dyDescent="0.3">
      <c r="A23" s="162" t="s">
        <v>167</v>
      </c>
      <c r="B23" s="162" t="s">
        <v>165</v>
      </c>
      <c r="C23" s="163" t="s">
        <v>168</v>
      </c>
      <c r="D23" s="164" t="s">
        <v>115</v>
      </c>
      <c r="E23" s="164" t="s">
        <v>115</v>
      </c>
    </row>
    <row r="24" spans="1:6" x14ac:dyDescent="0.25">
      <c r="A24" s="165" t="s">
        <v>169</v>
      </c>
      <c r="B24" s="166" t="s">
        <v>191</v>
      </c>
      <c r="C24" s="169" t="s">
        <v>178</v>
      </c>
      <c r="D24" s="160" t="s">
        <v>115</v>
      </c>
      <c r="E24" s="160" t="s">
        <v>115</v>
      </c>
    </row>
    <row r="25" spans="1:6" x14ac:dyDescent="0.25">
      <c r="A25" s="165" t="s">
        <v>17</v>
      </c>
      <c r="B25" s="166" t="s">
        <v>18</v>
      </c>
      <c r="C25" s="169" t="s">
        <v>96</v>
      </c>
      <c r="D25" s="160" t="s">
        <v>115</v>
      </c>
      <c r="E25" s="160" t="s">
        <v>115</v>
      </c>
    </row>
    <row r="26" spans="1:6" x14ac:dyDescent="0.25">
      <c r="A26" s="165" t="s">
        <v>170</v>
      </c>
      <c r="B26" s="166" t="s">
        <v>179</v>
      </c>
      <c r="C26" s="169" t="s">
        <v>180</v>
      </c>
      <c r="D26" s="160" t="s">
        <v>115</v>
      </c>
      <c r="E26" s="160" t="s">
        <v>115</v>
      </c>
    </row>
    <row r="27" spans="1:6" x14ac:dyDescent="0.25">
      <c r="A27" s="165" t="s">
        <v>171</v>
      </c>
      <c r="B27" s="166" t="s">
        <v>181</v>
      </c>
      <c r="C27" s="169" t="s">
        <v>182</v>
      </c>
      <c r="D27" s="160" t="s">
        <v>115</v>
      </c>
      <c r="E27" s="160" t="s">
        <v>115</v>
      </c>
      <c r="F27" s="1"/>
    </row>
    <row r="28" spans="1:6" x14ac:dyDescent="0.25">
      <c r="A28" s="165" t="s">
        <v>172</v>
      </c>
      <c r="B28" s="166" t="s">
        <v>183</v>
      </c>
      <c r="C28" s="169" t="s">
        <v>184</v>
      </c>
      <c r="D28" s="160" t="s">
        <v>115</v>
      </c>
      <c r="E28" s="160" t="s">
        <v>115</v>
      </c>
      <c r="F28" s="5"/>
    </row>
    <row r="29" spans="1:6" x14ac:dyDescent="0.25">
      <c r="A29" s="165" t="s">
        <v>173</v>
      </c>
      <c r="B29" s="166" t="s">
        <v>185</v>
      </c>
      <c r="C29" s="169" t="s">
        <v>186</v>
      </c>
      <c r="D29" s="160" t="s">
        <v>115</v>
      </c>
      <c r="E29" s="160" t="s">
        <v>115</v>
      </c>
      <c r="F29" s="5"/>
    </row>
    <row r="30" spans="1:6" x14ac:dyDescent="0.25">
      <c r="A30" s="165" t="s">
        <v>174</v>
      </c>
      <c r="B30" s="166" t="s">
        <v>187</v>
      </c>
      <c r="C30" s="169" t="s">
        <v>188</v>
      </c>
      <c r="D30" s="5" t="s">
        <v>18</v>
      </c>
      <c r="E30" s="5" t="s">
        <v>18</v>
      </c>
    </row>
    <row r="31" spans="1:6" x14ac:dyDescent="0.25">
      <c r="A31" s="165" t="s">
        <v>175</v>
      </c>
      <c r="B31" s="166" t="s">
        <v>193</v>
      </c>
      <c r="C31" s="169" t="s">
        <v>194</v>
      </c>
      <c r="D31" s="160" t="s">
        <v>115</v>
      </c>
      <c r="E31" s="160" t="s">
        <v>115</v>
      </c>
    </row>
    <row r="32" spans="1:6" x14ac:dyDescent="0.25">
      <c r="A32" s="165" t="s">
        <v>176</v>
      </c>
      <c r="B32" s="166" t="s">
        <v>189</v>
      </c>
      <c r="C32" s="169" t="s">
        <v>190</v>
      </c>
      <c r="D32" s="160" t="s">
        <v>115</v>
      </c>
      <c r="E32" s="160" t="s">
        <v>115</v>
      </c>
    </row>
  </sheetData>
  <conditionalFormatting sqref="A2:A23">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2022 BEd (Sec) HASS Geog OUA v3</vt:lpstr>
      <vt:lpstr>Course and unitsets</vt:lpstr>
      <vt:lpstr>Handbook</vt:lpstr>
      <vt:lpstr>Handbook</vt:lpstr>
      <vt:lpstr>'2022 BEd (Sec) HASS Geog OUA v3'!Print_Area</vt:lpstr>
      <vt:lpstr>'2022 BEd (Sec) HASS Geog OUA v3'!Print_Titles</vt:lpstr>
      <vt:lpstr>SPComm</vt:lpstr>
      <vt:lpstr>UnitCombs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Emma Balaam</cp:lastModifiedBy>
  <cp:lastPrinted>2021-10-27T04:09:04Z</cp:lastPrinted>
  <dcterms:created xsi:type="dcterms:W3CDTF">2018-08-21T08:23:18Z</dcterms:created>
  <dcterms:modified xsi:type="dcterms:W3CDTF">2021-10-27T07:36:07Z</dcterms:modified>
</cp:coreProperties>
</file>